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0" windowWidth="28800" windowHeight="12588" activeTab="0"/>
  </bookViews>
  <sheets>
    <sheet name="OPTION 1" sheetId="1" r:id="rId1"/>
  </sheets>
  <definedNames>
    <definedName name="_xlnm.Print_Area" localSheetId="0">'OPTION 1'!$A$1:$N$198</definedName>
  </definedNames>
  <calcPr fullCalcOnLoad="1"/>
</workbook>
</file>

<file path=xl/sharedStrings.xml><?xml version="1.0" encoding="utf-8"?>
<sst xmlns="http://schemas.openxmlformats.org/spreadsheetml/2006/main" count="248" uniqueCount="226">
  <si>
    <t>Project intended outputs</t>
  </si>
  <si>
    <t>GRAND TOTAL PROJECT</t>
  </si>
  <si>
    <t>INPUT</t>
  </si>
  <si>
    <t>Timeframe</t>
  </si>
  <si>
    <t>OUTPUT 2: Public consultations carried out</t>
  </si>
  <si>
    <t>OUTPUT 3: Implementation of drawing of electoral districts exercise</t>
  </si>
  <si>
    <t>OUTOUT 2: Study on voter registration methods</t>
  </si>
  <si>
    <t>Outcomes and Activities</t>
  </si>
  <si>
    <t>3. Drawing of electoral districts</t>
  </si>
  <si>
    <t>OUTPUT 1: Planning of the drawing of electoral districts exercise</t>
  </si>
  <si>
    <t>OUTPUT SUBTOTAL</t>
  </si>
  <si>
    <t xml:space="preserve">OUTPUT SUBTOTAL </t>
  </si>
  <si>
    <t>Travel (international)</t>
  </si>
  <si>
    <t>Support to preparations and roll-out of training of polling staff (training/workshops; audio/visuals/printing etc)</t>
  </si>
  <si>
    <t>IFES</t>
  </si>
  <si>
    <t>Field monitoring missions (UNDP HQ)</t>
  </si>
  <si>
    <t>Project or outcome evaluation</t>
  </si>
  <si>
    <t xml:space="preserve">GRAND TOTAL </t>
  </si>
  <si>
    <t>Support to the NEC magisterial offices and warehouses improvement</t>
  </si>
  <si>
    <t>TOTAL</t>
  </si>
  <si>
    <t>Technical assistance and project management in support of the NEC and the management of programme</t>
  </si>
  <si>
    <t>Support the revitalization of the independent IPCC with secretariat including members for women and youth affairs</t>
  </si>
  <si>
    <t>Feasibility study on voters registration modalities</t>
  </si>
  <si>
    <t>Support to the establishment of a regular election security coordination mechanism</t>
  </si>
  <si>
    <t>Development of curriculum for training of Liberian National Policy in election-related security</t>
  </si>
  <si>
    <t>Provision of training and communication support to the NEC to supplement its operational capacity</t>
  </si>
  <si>
    <t>Needs assessment - Refine and streamline institutional and capacity development activities</t>
  </si>
  <si>
    <t>Result 7: Electoral legal framework and the constitutional review process</t>
  </si>
  <si>
    <t>Result 8: Logistics and operational support</t>
  </si>
  <si>
    <t>Output 9:</t>
  </si>
  <si>
    <t>YEAR2-2016 Euro</t>
  </si>
  <si>
    <t>YEAR1-2015 Euro</t>
  </si>
  <si>
    <t xml:space="preserve">YEAR 1 - 2015 US$
</t>
  </si>
  <si>
    <t>YEAR3-2017 Euro</t>
  </si>
  <si>
    <t>YEAR4-2018 Euro</t>
  </si>
  <si>
    <t>TOTAL
UNDP  Fund US$</t>
  </si>
  <si>
    <t>UNDP  Fund EUR</t>
  </si>
  <si>
    <t>2015-2018 ELECTION PROJECT  BUDGET - DRAFT 2</t>
  </si>
  <si>
    <t xml:space="preserve">Development efficient and credible complaints mechanisms as a tool for prevention of electoral violence. Capacity building of the legal,  hearing office and magisterial staff on dispute resolution and complaints procedures </t>
  </si>
  <si>
    <t>Support NEC for institutional and internal reform targeting gender balanced Initiatives</t>
  </si>
  <si>
    <t xml:space="preserve">Develop IPCC Policies and Regulations and organizational structure </t>
  </si>
  <si>
    <t xml:space="preserve">By-monthly IPCC meetings </t>
  </si>
  <si>
    <t xml:space="preserve">Assessment and development of integrated administrative system and installation </t>
  </si>
  <si>
    <t>3 days workshop, travel and accomodation</t>
  </si>
  <si>
    <t xml:space="preserve">Advocacy and training on gender issues targeting political parties, women, youth, CSOs and Media. </t>
  </si>
  <si>
    <t>Conduct capacity building activities addressing the needs of women's groups in complementarily to supplementary support measures to CSOs</t>
  </si>
  <si>
    <t>Support to conflict prevention and inter-party dialogue with active involvement of community leaders and youth organizations in rural and urban areas</t>
  </si>
  <si>
    <t>Support direct engagement of political parties in consultation with civil society and the media to solidify the connection between political parties, community leaders, women and youth groups</t>
  </si>
  <si>
    <t xml:space="preserve">Result 4: Political parties' capacity is enhanced, political parties are coordinated and conflict prevention measures are in place  </t>
  </si>
  <si>
    <t>Result 3: Women’s political participation and leadership is enhanced</t>
  </si>
  <si>
    <t>Result 2: Voter registration is updated and voter registration process is improved</t>
  </si>
  <si>
    <t>Result 1: Strengthened capacity within NEC for efficient implementation of its mandate</t>
  </si>
  <si>
    <t>Result 5: Elections security forces act is in line with international standards</t>
  </si>
  <si>
    <t xml:space="preserve">Result 6: Civic and voter education strengthened </t>
  </si>
  <si>
    <t xml:space="preserve">Support the NEC in developing and implementing a comprehensive civic and voter education program </t>
  </si>
  <si>
    <t xml:space="preserve">Strengthen the capacity of Civil Society Organizations to support the Commission in the delivery of quality CVE programs and services </t>
  </si>
  <si>
    <t xml:space="preserve">Logistics (such as elections material) and communication support to NEC </t>
  </si>
  <si>
    <t>Operational trainings and peer-to-peer missions with focus on election administration, media, CSOs, women, youth, political parties and members of the legislature</t>
  </si>
  <si>
    <t xml:space="preserve">Engage the public at three levels, policy makers, civil society organizations, ethnic, religious minorities and youths </t>
  </si>
  <si>
    <t xml:space="preserve"> Staff cost</t>
  </si>
  <si>
    <t>Project Management set up, facilities and monitoring</t>
  </si>
  <si>
    <t>Visibility costs</t>
  </si>
  <si>
    <t>Communication, media, radio shows</t>
  </si>
  <si>
    <t>Long-term capacity development programs - BRIDGE</t>
  </si>
  <si>
    <t>Data base developer (2 months x usd 2,500)</t>
  </si>
  <si>
    <t>Installation (19 offices x usd 1000)</t>
  </si>
  <si>
    <t>Catering (80 participants x 3 days x usd 55)</t>
  </si>
  <si>
    <t>Hall rental (1 conferene x 3 days x usd 400)</t>
  </si>
  <si>
    <t>Lodging (1 conferene x 30 part. x 4 days x usd 80)</t>
  </si>
  <si>
    <t>Travel (1 conferene x 30 part. x usd 120)</t>
  </si>
  <si>
    <t>6 Sensitization programs targeting women groups, CSOs, Youth and the Media (6 programs x 30 part. x 3 days x usd 55)</t>
  </si>
  <si>
    <t>Lodging (6 programs x 30 part. x 4 days x usd 80)</t>
  </si>
  <si>
    <t>Hall rental (6 programs x 3 days x usd 400)</t>
  </si>
  <si>
    <t>Travel (6 programs x 30 part. x usd 120)</t>
  </si>
  <si>
    <t xml:space="preserve">6 Gender specific planning workshops (6 x 30 part. x 3 days x usd 55)
</t>
  </si>
  <si>
    <t>Hall rental (6 x 3 days x usd 400)</t>
  </si>
  <si>
    <t>travel (6 x 30 part. x usd 120)</t>
  </si>
  <si>
    <t>10 “External coordination group" meetings - Catering and stationery (10 x 30 part. x 3 days x usd 55)</t>
  </si>
  <si>
    <t>Hall rental (10 x 3 days x usd 400)</t>
  </si>
  <si>
    <t>4 Capacity Buidling training courses for women polical practioners and gender focus CSOs  - catering and stationery (4 x 30 part. x 3 days x usd 55)</t>
  </si>
  <si>
    <t>Lodging (6 x 30 part. x 4 days x usd 80)</t>
  </si>
  <si>
    <t>Lodging (4 x 30 part. x 4 days x usd 55)</t>
  </si>
  <si>
    <t>Hall rental (4 x 3 days x usd 400)</t>
  </si>
  <si>
    <t>travel (4 x 30 part. x usd 120)</t>
  </si>
  <si>
    <t>Moderator (4 sessions x usd 1000)</t>
  </si>
  <si>
    <t>4 Workshops on fundraising, financial reporting, membership development, consensus-building, conflict resolution  - catering, stationery (4 x 30 part. x 3 days x usd 55)</t>
  </si>
  <si>
    <t>Lodging (4 x 30 part. x 4 days x usd 80)</t>
  </si>
  <si>
    <t>Travel (4 x 30 part. x usd 120)</t>
  </si>
  <si>
    <t>Printing</t>
  </si>
  <si>
    <t>International expert moderator (5 days x usd 1000)</t>
  </si>
  <si>
    <t>Lodging (11 x 30 parti x 2 x usd 80)</t>
  </si>
  <si>
    <t>Hall rental (11 x 2 x usd 400)</t>
  </si>
  <si>
    <t>Travel (11 x 30 parti x usd 120)</t>
  </si>
  <si>
    <t>Hall rental (7 x 3 days x usd 400 )</t>
  </si>
  <si>
    <t>7 workshops for youth wings of political parties &amp; youth civil society organizations on electoral conflict prevention mechanisms - stationery, catering (7 x 30 parti x 3 days x usd 55)</t>
  </si>
  <si>
    <t>Lodging (7 x 30 parti x 4 days x usd 80)</t>
  </si>
  <si>
    <t>Hall rental (1 x 5 days x usd 400 )</t>
  </si>
  <si>
    <t>Hall rental (7 x 3 x usd 400)</t>
  </si>
  <si>
    <t>7 Regional engagement workshops - catering and stationery (7 x 30 parti x 3 x usd 55)</t>
  </si>
  <si>
    <t>Travel (7 x 30 parti x usd 120)</t>
  </si>
  <si>
    <t>Lodging (7 x 30 parti x 4 x usd 80)</t>
  </si>
  <si>
    <t>Legal reform consultant (9 months x usd 5,000)</t>
  </si>
  <si>
    <t>Procurement of project Vehicles (2 x usd 55,000)</t>
  </si>
  <si>
    <t>Vehicles maintanance and fuel (3 vehicles x usd 2,000 x 5 times yearly)</t>
  </si>
  <si>
    <t>Office communication/Internet (quarterly usd 5,500)</t>
  </si>
  <si>
    <t>Moderators (6 x 2 moderators x usd 300)</t>
  </si>
  <si>
    <t>Moderator (one per course x usd 1000)</t>
  </si>
  <si>
    <t>Training Materials (5,500 x usd 7)</t>
  </si>
  <si>
    <t>30,000 Information bocklets and flyers</t>
  </si>
  <si>
    <t>CSO data base developed - designer (2 months x usd 2,500)</t>
  </si>
  <si>
    <t>Lodging (6 x 30 part. x 4days x usd 80)</t>
  </si>
  <si>
    <t>Travel (6 x 30 part. x usd 120)</t>
  </si>
  <si>
    <t>Expert moderator (1 x usd 1,500)</t>
  </si>
  <si>
    <t>Monitoring (20 parti x usd 700)</t>
  </si>
  <si>
    <t>Toolkits developing workshop, catering stationery (1 x 20 parti x 5 x usd 55)</t>
  </si>
  <si>
    <t>Lodging (1 x 20 parti x 5 x usd 80)</t>
  </si>
  <si>
    <t>Travel (1 x 20 parti x usd 120)</t>
  </si>
  <si>
    <t>10 regional capacity building workshops - catering and stationery (10 x 30 parti x 3 days x usd 55)</t>
  </si>
  <si>
    <t>Lodging (10 x 30 parti x 4 days x usd 80)</t>
  </si>
  <si>
    <t>Travel (10 x 30 parti x usd 120)</t>
  </si>
  <si>
    <t>6 stakeholder consultations with political parties - catering and stationery (6 x 30 part. x 3 days x usd 55)</t>
  </si>
  <si>
    <t>BRIDGE Trainings - stationery, catering (13 courses x 25 participants x 5 days x usd 55)</t>
  </si>
  <si>
    <t>Lodging (13 courses x 25 participants x 4 days x usd 20)</t>
  </si>
  <si>
    <t>Hall rental (13 courses x 3 days x usd 400)</t>
  </si>
  <si>
    <t>Travel (13 courses x 25 participants x usd 120)</t>
  </si>
  <si>
    <t>Facilitation</t>
  </si>
  <si>
    <t>Support to the Election resource center</t>
  </si>
  <si>
    <t>Cataloging of information on women particpation in election. Stakeholders conference (Monrovia) on assessment report and data base results - catering, stationery (1 conferene x 50 x 3 days x usd 55)</t>
  </si>
  <si>
    <t>Local consultancy to provide participatory assessment (4 months x usd 2,000)</t>
  </si>
  <si>
    <t>Gender Consultant (8 months x usd 20,000 + ticket usd 3,000)</t>
  </si>
  <si>
    <t>Web page developer (3 months x usd 2,500)</t>
  </si>
  <si>
    <t>12 Conflict monitoring regular forums, hall rental, refreshments (12 x 25 x usd 50)</t>
  </si>
  <si>
    <t>3 public information sessions on election law, hall rental, catering (3 x 30 parti x 55)</t>
  </si>
  <si>
    <t>Stationary &amp; equipment, reporting</t>
  </si>
  <si>
    <t>Graphic designer (1 months x usd 1500)</t>
  </si>
  <si>
    <t>International HR - CTA (48 months)</t>
  </si>
  <si>
    <t>National Admin (48 months x usd 1500)</t>
  </si>
  <si>
    <t>Drivers - 3 (48 months x usd 800)</t>
  </si>
  <si>
    <t>Networking intalled</t>
  </si>
  <si>
    <t>Company contracted, software developed</t>
  </si>
  <si>
    <t>Cataloging and data developer (2 months x usd 2000)</t>
  </si>
  <si>
    <t>Management training workshops -  curiculum development</t>
  </si>
  <si>
    <t>Desktop computers (3*1500)</t>
  </si>
  <si>
    <t>Suppot establishmnt of IPCC secretariat - office, stationery</t>
  </si>
  <si>
    <t>1 High level conference. Caterinng, stationery (1 x 80 part. x 2 days x usd 55)</t>
  </si>
  <si>
    <t>scanner, projector (1 scanner and 1 projetor)</t>
  </si>
  <si>
    <t>Note: 1 driver to be recruited for a vehicle. Total 3 vehicles and 3 drivers</t>
  </si>
  <si>
    <t>YEAR4  2018 US$</t>
  </si>
  <si>
    <t>YEAR 2 - 2016 US$</t>
  </si>
  <si>
    <t>YEAR 3- 2017  US$</t>
  </si>
  <si>
    <t>NEC Assets management consultant  (8 months x usd 3000)</t>
  </si>
  <si>
    <t>Lodging (5 x 30 x 4 days x usd 80)</t>
  </si>
  <si>
    <t>Hall rental (5 x 3 days x usd 400)</t>
  </si>
  <si>
    <t>Travel (5 x 30 x usd 120)</t>
  </si>
  <si>
    <t>5 Workshops with gender groups CSOs and political parties on gender issues - catering, stationery (5 x 30 x 3 days x usd 55)</t>
  </si>
  <si>
    <t>IPCC Consultant (8 months x usd 20,000 + ticket usd 3,000)</t>
  </si>
  <si>
    <t>Lodging (1 x 25 part x 2 days x usd 80)</t>
  </si>
  <si>
    <t>Warehouse materials:  shelfes, locks (19 magiterial offices x 6 shelfes/locks x usd 800)</t>
  </si>
  <si>
    <t>Sollar panels (19 offices x usd 12,000)</t>
  </si>
  <si>
    <t>VR registration materials (19 offices x usd 19,500)</t>
  </si>
  <si>
    <t>The project security cost will be charged based on PAGoDA - Special Conditions Delegation Agreementto C5a, Article 7, para (viii)</t>
  </si>
  <si>
    <t>UNDP GMS 7%</t>
  </si>
  <si>
    <t>Security cost</t>
  </si>
  <si>
    <r>
      <rPr>
        <b/>
        <u val="single"/>
        <sz val="12"/>
        <color indexed="8"/>
        <rFont val="Calibri"/>
        <family val="0"/>
      </rPr>
      <t>Output 1:</t>
    </r>
    <r>
      <rPr>
        <b/>
        <sz val="12"/>
        <color indexed="8"/>
        <rFont val="Calibri"/>
        <family val="2"/>
      </rPr>
      <t xml:space="preserve">
Strengthened capacity of NEC for efficient implementation of its mandate
</t>
    </r>
  </si>
  <si>
    <r>
      <rPr>
        <b/>
        <u val="single"/>
        <sz val="12"/>
        <color indexed="8"/>
        <rFont val="Calibri"/>
        <family val="0"/>
      </rPr>
      <t xml:space="preserve">Output 2: </t>
    </r>
    <r>
      <rPr>
        <b/>
        <sz val="12"/>
        <color indexed="8"/>
        <rFont val="Calibri"/>
        <family val="2"/>
      </rPr>
      <t xml:space="preserve">
Voter registration is updated and voter registration process is improved
</t>
    </r>
  </si>
  <si>
    <r>
      <rPr>
        <b/>
        <u val="single"/>
        <sz val="12"/>
        <color indexed="8"/>
        <rFont val="Calibri"/>
        <family val="0"/>
      </rPr>
      <t xml:space="preserve">Output 3: </t>
    </r>
    <r>
      <rPr>
        <b/>
        <sz val="12"/>
        <color indexed="8"/>
        <rFont val="Calibri"/>
        <family val="2"/>
      </rPr>
      <t xml:space="preserve">
Women’s political participation and leadership is enhanced
</t>
    </r>
  </si>
  <si>
    <r>
      <rPr>
        <b/>
        <u val="single"/>
        <sz val="12"/>
        <color indexed="8"/>
        <rFont val="Calibri"/>
        <family val="0"/>
      </rPr>
      <t xml:space="preserve">Output 4: </t>
    </r>
    <r>
      <rPr>
        <b/>
        <sz val="12"/>
        <color indexed="8"/>
        <rFont val="Calibri"/>
        <family val="2"/>
      </rPr>
      <t xml:space="preserve">
Political parties' capacity is enhanced, political parties are coordinated and conflict prevention measures are in place  
</t>
    </r>
  </si>
  <si>
    <r>
      <rPr>
        <b/>
        <u val="single"/>
        <sz val="12"/>
        <color indexed="8"/>
        <rFont val="Calibri"/>
        <family val="0"/>
      </rPr>
      <t xml:space="preserve">Output 5: </t>
    </r>
    <r>
      <rPr>
        <b/>
        <sz val="12"/>
        <color indexed="8"/>
        <rFont val="Calibri"/>
        <family val="2"/>
      </rPr>
      <t xml:space="preserve">
Elections security forces act is in line with international standards
</t>
    </r>
  </si>
  <si>
    <r>
      <rPr>
        <b/>
        <u val="single"/>
        <sz val="12"/>
        <color indexed="8"/>
        <rFont val="Calibri"/>
        <family val="0"/>
      </rPr>
      <t xml:space="preserve">Output 6: </t>
    </r>
    <r>
      <rPr>
        <b/>
        <sz val="12"/>
        <color indexed="8"/>
        <rFont val="Calibri"/>
        <family val="2"/>
      </rPr>
      <t xml:space="preserve">
Civic and voter education strengthened
</t>
    </r>
  </si>
  <si>
    <r>
      <rPr>
        <b/>
        <u val="single"/>
        <sz val="12"/>
        <color indexed="8"/>
        <rFont val="Calibri"/>
        <family val="0"/>
      </rPr>
      <t>Output 7:</t>
    </r>
    <r>
      <rPr>
        <b/>
        <sz val="12"/>
        <color indexed="8"/>
        <rFont val="Calibri"/>
        <family val="2"/>
      </rPr>
      <t xml:space="preserve">
Strengthen the electoral legal framework and the constitutional review process as it relates to elections and harmonization of the election law and regulations
</t>
    </r>
  </si>
  <si>
    <r>
      <t>Support the NEC, the CRC, the legislature and the Government on the referendum, constitutional reform as it relates to elections, harmonisation of electoral law reform and constitutional review process and developing detailed guidelines and regulations</t>
    </r>
    <r>
      <rPr>
        <sz val="12"/>
        <color indexed="8"/>
        <rFont val="Calibri"/>
        <family val="2"/>
      </rPr>
      <t> </t>
    </r>
  </si>
  <si>
    <r>
      <rPr>
        <b/>
        <u val="single"/>
        <sz val="12"/>
        <color indexed="8"/>
        <rFont val="Calibri"/>
        <family val="0"/>
      </rPr>
      <t>Output 8:</t>
    </r>
    <r>
      <rPr>
        <b/>
        <sz val="12"/>
        <color indexed="8"/>
        <rFont val="Calibri"/>
        <family val="2"/>
      </rPr>
      <t xml:space="preserve">
Logistics and operational support provided to NEC and core electoral stakeholders contribute to the successful conduct of national elections
</t>
    </r>
  </si>
  <si>
    <t>Program officer (39 months x usd 2000)</t>
  </si>
  <si>
    <t>Procurement (local) (27 months x usd 1300)</t>
  </si>
  <si>
    <t xml:space="preserve">Community and town hall forums to aducate citizens about their roles in the eletoral process. Intellectual contests and information sharing events - small grnats to 40 tranditional groups of communicators (40 x usd 4000 + usd 20,000 monitoring)
</t>
  </si>
  <si>
    <t>Training and Capacity Building (24 month)</t>
  </si>
  <si>
    <t>Tickets (13 participants x usd 3,000)</t>
  </si>
  <si>
    <t>Visas (13 participants x usd 100)</t>
  </si>
  <si>
    <t>Study visits - DSA (13 participants x 20 days x usd 500)</t>
  </si>
  <si>
    <t xml:space="preserve">ERC books, publicatons and transportaion (300 books x usd 135 + 5,000 transportation) </t>
  </si>
  <si>
    <t>Boxes for manual archiving of NEC operational documents and regulations - 300 boxes (50 boxes x usd 180 + usd 5,000 transportation)</t>
  </si>
  <si>
    <t>Security fances (19 offices x usd 12,000)</t>
  </si>
  <si>
    <t>International consultancy fee and travel for 2018 (1 months x usd 20,000 + usd 3,000)</t>
  </si>
  <si>
    <t>Installation (19 offices x usd 500)</t>
  </si>
  <si>
    <t>System maintenance ad materials</t>
  </si>
  <si>
    <t xml:space="preserve">Public outreach/gender campaign and materials (CSO small grants, leaflets, poster, public annoucements) </t>
  </si>
  <si>
    <t>Community outreach events activities to increase women participation in electoral processes. Sub-grants/support to women CSOs and Women’s groups. Community outreach (30 CSOs x usd 5,000)</t>
  </si>
  <si>
    <t>20 IPCC regular meetings with NEC and stakeholders, catering, stationery (20 x 30 parti x 40 )</t>
  </si>
  <si>
    <t>11 Radio shows, radio broadcasting (19 x usd 2000)</t>
  </si>
  <si>
    <t>Official Launch - Toolkits Manual for stakeholders (printing and catering: 50xusd120)</t>
  </si>
  <si>
    <t>Rolling out of the CVE Toolkits and training of  CSOs and political parties, catering (3 x 30 parti. 4 days x 55)</t>
  </si>
  <si>
    <t>Lodging (3 x 30 parti x 5 x usd 80)</t>
  </si>
  <si>
    <t>Hall rental (3 x 4 days x usd 400 )</t>
  </si>
  <si>
    <t>Travel (3 x 30 parti x usd 120)</t>
  </si>
  <si>
    <t>CVE consultant (4 months x usd 20,000 + usd 3,000)</t>
  </si>
  <si>
    <t>CSOs small grants for school based CVE programs (20 CSOs x usd 8,000)</t>
  </si>
  <si>
    <t>Hall rental (8 x 3 x usd 400)</t>
  </si>
  <si>
    <t>Lodging (8 x 30 parti x 4 days x us 80)</t>
  </si>
  <si>
    <t>Travel (8 x 30 parti x usd 120)</t>
  </si>
  <si>
    <t>Admin/Finance (36 months)</t>
  </si>
  <si>
    <t xml:space="preserve">Public outreach campaign (Runoff) (CSO small grants, leaflets, poster, public annoucements) </t>
  </si>
  <si>
    <t>Communication (2 months x usd 20,000 + ticket usd 3,000)</t>
  </si>
  <si>
    <t>Printing of eleciton law</t>
  </si>
  <si>
    <t>Legal consultant (12 months x usd 20,000 + ticket usd 3,000 )</t>
  </si>
  <si>
    <t>Stationery (2700 VR kits x usd 150)</t>
  </si>
  <si>
    <t>Election Training for Security personnel, stationery (5,500 peronnel x usd 5)</t>
  </si>
  <si>
    <t>Operational trainings on procedures, specs and operational plans development - refreshments, stationery, printing (4 courses x 25 participants x 3 days x usd 35)</t>
  </si>
  <si>
    <t>BRIDGE facilitators (intl. consultants) and travel  for two BRIDGE trainings (usd15.000 x 3 consultants)</t>
  </si>
  <si>
    <t>Trainings and awarness - refreshments, sationery, catering (3 years, 300 persons x usd 40)</t>
  </si>
  <si>
    <t xml:space="preserve">Printing of outreach materials </t>
  </si>
  <si>
    <t>Consultant (1 months x usd 20,000)</t>
  </si>
  <si>
    <t>VR training for field staff -(3000 staff x 3 days x usd 31</t>
  </si>
  <si>
    <t>Elections voter data analysed - disaggregation of male/female voters (25 data entry clerks x usd 600)</t>
  </si>
  <si>
    <t>Facilitation, two years (4 months x usd 1000 each)</t>
  </si>
  <si>
    <t>Refreshments (1 day x 5500 x usd 9)</t>
  </si>
  <si>
    <t>30.000 brochures (30,000 x usd 0,5)</t>
  </si>
  <si>
    <t>10.000 poster (10,000 x usd 1.5)</t>
  </si>
  <si>
    <t>30.000 flyers (30,000 x usd 0,5)</t>
  </si>
  <si>
    <t>8 Complaints adjudication workshops -stationery, catering (8 x 30 parti x 3 days x us 55)</t>
  </si>
  <si>
    <t>Catering (5 courses x 25 participants x 4 days x usd 55)</t>
  </si>
  <si>
    <t>Lodging (5 courses x 25 participants x 5 days x usd 80)</t>
  </si>
  <si>
    <t>Travel (5 courses x 25 participants x usd 120)</t>
  </si>
  <si>
    <t>9 Conflict moniroting forums, stationery, catering (11 x 30 parti x 2 x usd 55 )</t>
  </si>
  <si>
    <t>ERC Consultant (usd 20,000 x 3 months + ticket usd 3,000)</t>
  </si>
  <si>
    <t>* For the purpose of provisions included in Article 11.4 of the General Conditions, budget heading relates to 'Outputs', as presented above.</t>
  </si>
  <si>
    <r>
      <t>Plan and carry out Post-Election and mid term strategic plan review exercise jointly (</t>
    </r>
    <r>
      <rPr>
        <sz val="12"/>
        <color indexed="8"/>
        <rFont val="Calibri"/>
        <family val="2"/>
      </rPr>
      <t>NEC, UNDP, IFES, UNMIL, other key partners) following conclusion of the 2014 and 2017 electoral processes</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</si>
</sst>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409]* #,##0.00_);_([$$-409]* \(#,##0.00\);_([$$-409]* &quot;-&quot;??_);_(@_)"/>
    <numFmt numFmtId="185" formatCode="_([$$-409]* #,##0_);_([$$-409]* \(#,##0\);_([$$-409]* &quot;-&quot;??_);_(@_)"/>
    <numFmt numFmtId="186" formatCode="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_([$$-409]* #,##0.0_);_([$$-409]* \(#,##0.0\);_([$$-409]* &quot;-&quot;??_);_(@_)"/>
    <numFmt numFmtId="196" formatCode="[$-409]dddd\,\ mmmm\ dd\,\ yyyy"/>
    <numFmt numFmtId="197" formatCode="[$-409]h:mm:ss\ AM/PM"/>
    <numFmt numFmtId="198" formatCode="_([$€-2]\ * #,##0.00_);_([$€-2]\ * \(#,##0.00\);_([$€-2]\ * &quot;-&quot;??_);_(@_)"/>
    <numFmt numFmtId="199" formatCode="_([$$-409]* #,##0.000_);_([$$-409]* \(#,##0.000\);_([$$-409]* &quot;-&quot;???_);_(@_)"/>
    <numFmt numFmtId="200" formatCode="&quot;Yes&quot;;&quot;Yes&quot;;&quot;No&quot;"/>
    <numFmt numFmtId="201" formatCode="&quot;True&quot;;&quot;True&quot;;&quot;False&quot;"/>
    <numFmt numFmtId="202" formatCode="&quot;On&quot;;&quot;On&quot;;&quot;Off&quot;"/>
    <numFmt numFmtId="203" formatCode="[$€-2]\ #,##0.00_);[Red]\([$€-2]\ #,##0.00\)"/>
    <numFmt numFmtId="204" formatCode="#,##0.00\ [$€-1]_);\(#,##0.00\ [$€-1]\)"/>
    <numFmt numFmtId="205" formatCode="[$€-2]\ #,##0.00_);\([$€-2]\ #,##0.00\)"/>
    <numFmt numFmtId="206" formatCode="_([$$-409]* #,##0.000000_);_([$$-409]* \(#,##0.000000\);_([$$-409]* &quot;-&quot;??????_);_(@_)"/>
    <numFmt numFmtId="207" formatCode="_([$€-2]\ * #,##0.000000_);_([$€-2]\ * \(#,##0.000000\);_([$€-2]\ * &quot;-&quot;??????_);_(@_)"/>
    <numFmt numFmtId="208" formatCode="_([$$-409]* #,##0.0000000_);_([$$-409]* \(#,##0.0000000\);_([$$-409]* &quot;-&quot;???????_);_(@_)"/>
    <numFmt numFmtId="209" formatCode="_-[$€-2]\ * #,##0.00_-;\-[$€-2]\ * #,##0.00_-;_-[$€-2]\ * &quot;-&quot;??_-;_-@_-"/>
    <numFmt numFmtId="210" formatCode="_([$€-2]\ * #,##0.000_);_([$€-2]\ * \(#,##0.000\);_([$€-2]\ * &quot;-&quot;???_);_(@_)"/>
    <numFmt numFmtId="211" formatCode="_-[$$-409]* #,##0.00_ ;_-[$$-409]* \-#,##0.00\ ;_-[$$-409]* &quot;-&quot;??_ ;_-@_ "/>
  </numFmts>
  <fonts count="61">
    <font>
      <sz val="11"/>
      <color theme="1"/>
      <name val="Calibri"/>
      <family val="2"/>
    </font>
    <font>
      <sz val="11"/>
      <color indexed="8"/>
      <name val="Calibri"/>
      <family val="2"/>
    </font>
    <font>
      <b/>
      <sz val="12"/>
      <name val="Calibri"/>
      <family val="0"/>
    </font>
    <font>
      <b/>
      <u val="single"/>
      <sz val="12"/>
      <color indexed="8"/>
      <name val="Calibri"/>
      <family val="0"/>
    </font>
    <font>
      <b/>
      <sz val="12"/>
      <color indexed="8"/>
      <name val="Calibri"/>
      <family val="2"/>
    </font>
    <font>
      <sz val="12"/>
      <name val="Calibri"/>
      <family val="0"/>
    </font>
    <font>
      <sz val="12"/>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Calibri"/>
      <family val="2"/>
    </font>
    <font>
      <sz val="10"/>
      <color indexed="10"/>
      <name val="Calibri"/>
      <family val="2"/>
    </font>
    <font>
      <sz val="10"/>
      <color indexed="8"/>
      <name val="Calibri"/>
      <family val="2"/>
    </font>
    <font>
      <sz val="10"/>
      <name val="Calibri"/>
      <family val="2"/>
    </font>
    <font>
      <b/>
      <i/>
      <sz val="12"/>
      <color indexed="8"/>
      <name val="Calibri"/>
      <family val="2"/>
    </font>
    <font>
      <b/>
      <sz val="12"/>
      <color indexed="10"/>
      <name val="Calibri"/>
      <family val="2"/>
    </font>
    <font>
      <b/>
      <sz val="14"/>
      <color indexed="8"/>
      <name val="Cambria"/>
      <family val="1"/>
    </font>
    <font>
      <sz val="12"/>
      <color indexed="6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FF0000"/>
      <name val="Calibri"/>
      <family val="2"/>
    </font>
    <font>
      <sz val="10"/>
      <color rgb="FFFF0000"/>
      <name val="Calibri"/>
      <family val="2"/>
    </font>
    <font>
      <sz val="10"/>
      <color theme="1"/>
      <name val="Calibri"/>
      <family val="2"/>
    </font>
    <font>
      <b/>
      <i/>
      <sz val="12"/>
      <color theme="1"/>
      <name val="Calibri"/>
      <family val="2"/>
    </font>
    <font>
      <b/>
      <sz val="12"/>
      <color rgb="FFC00000"/>
      <name val="Calibri"/>
      <family val="2"/>
    </font>
    <font>
      <b/>
      <sz val="14"/>
      <color theme="1"/>
      <name val="Cambria"/>
      <family val="1"/>
    </font>
    <font>
      <sz val="12"/>
      <color theme="3"/>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9">
    <xf numFmtId="0" fontId="0" fillId="0" borderId="0" xfId="0" applyFont="1" applyAlignment="1">
      <alignment/>
    </xf>
    <xf numFmtId="0" fontId="52" fillId="0" borderId="0" xfId="0" applyFont="1" applyBorder="1" applyAlignment="1">
      <alignment vertical="center"/>
    </xf>
    <xf numFmtId="0" fontId="52" fillId="0" borderId="0" xfId="0" applyFont="1" applyBorder="1" applyAlignment="1">
      <alignment/>
    </xf>
    <xf numFmtId="0" fontId="52" fillId="33" borderId="0" xfId="0" applyFont="1" applyFill="1" applyBorder="1" applyAlignment="1">
      <alignment vertical="center"/>
    </xf>
    <xf numFmtId="0" fontId="53" fillId="0" borderId="0" xfId="0" applyFont="1" applyBorder="1" applyAlignment="1">
      <alignment horizontal="center"/>
    </xf>
    <xf numFmtId="0" fontId="53" fillId="0" borderId="0" xfId="0" applyFont="1" applyBorder="1" applyAlignment="1">
      <alignment horizontal="left"/>
    </xf>
    <xf numFmtId="198" fontId="53" fillId="0" borderId="0" xfId="0" applyNumberFormat="1" applyFont="1" applyBorder="1" applyAlignment="1">
      <alignment horizontal="center"/>
    </xf>
    <xf numFmtId="198" fontId="53" fillId="0" borderId="0" xfId="0" applyNumberFormat="1" applyFont="1" applyBorder="1" applyAlignment="1">
      <alignment horizontal="left"/>
    </xf>
    <xf numFmtId="0" fontId="53" fillId="0" borderId="0" xfId="0" applyFont="1" applyBorder="1" applyAlignment="1">
      <alignment horizontal="center" wrapText="1"/>
    </xf>
    <xf numFmtId="0" fontId="2" fillId="33" borderId="0" xfId="0" applyFont="1" applyFill="1" applyBorder="1" applyAlignment="1">
      <alignment horizontal="left" vertical="center" wrapText="1"/>
    </xf>
    <xf numFmtId="198" fontId="2" fillId="34"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198" fontId="2" fillId="34" borderId="0" xfId="0" applyNumberFormat="1" applyFont="1" applyFill="1" applyBorder="1" applyAlignment="1">
      <alignment horizontal="left" vertical="center" wrapText="1"/>
    </xf>
    <xf numFmtId="0" fontId="2" fillId="34" borderId="0" xfId="0" applyFont="1" applyFill="1" applyBorder="1" applyAlignment="1">
      <alignment horizontal="center" vertical="top" wrapText="1"/>
    </xf>
    <xf numFmtId="0" fontId="2" fillId="33" borderId="0" xfId="0" applyFont="1" applyFill="1" applyBorder="1" applyAlignment="1">
      <alignment horizontal="left" vertical="top" wrapText="1"/>
    </xf>
    <xf numFmtId="198" fontId="2" fillId="34" borderId="0" xfId="0" applyNumberFormat="1" applyFont="1" applyFill="1" applyBorder="1" applyAlignment="1">
      <alignment horizontal="center" vertical="top" wrapText="1"/>
    </xf>
    <xf numFmtId="0" fontId="2" fillId="33" borderId="0" xfId="0" applyFont="1" applyFill="1" applyBorder="1" applyAlignment="1">
      <alignment horizontal="center" vertical="top" wrapText="1"/>
    </xf>
    <xf numFmtId="198" fontId="2" fillId="34" borderId="0" xfId="0" applyNumberFormat="1" applyFont="1" applyFill="1" applyBorder="1" applyAlignment="1">
      <alignment horizontal="left" vertical="top" wrapText="1"/>
    </xf>
    <xf numFmtId="0" fontId="2" fillId="34" borderId="0" xfId="0" applyFont="1" applyFill="1" applyBorder="1" applyAlignment="1">
      <alignment horizontal="center" vertical="top"/>
    </xf>
    <xf numFmtId="184" fontId="5" fillId="0" borderId="0" xfId="0" applyNumberFormat="1" applyFont="1" applyBorder="1" applyAlignment="1">
      <alignment horizontal="left" vertical="center" wrapText="1"/>
    </xf>
    <xf numFmtId="198" fontId="5" fillId="0" borderId="0" xfId="0" applyNumberFormat="1" applyFont="1" applyBorder="1" applyAlignment="1">
      <alignment horizontal="left" vertical="center" wrapText="1"/>
    </xf>
    <xf numFmtId="184" fontId="52" fillId="0" borderId="0" xfId="44" applyNumberFormat="1" applyFont="1" applyBorder="1" applyAlignment="1">
      <alignment horizontal="left" vertical="center" wrapText="1"/>
    </xf>
    <xf numFmtId="198" fontId="52" fillId="0" borderId="0" xfId="44" applyNumberFormat="1" applyFont="1" applyBorder="1" applyAlignment="1">
      <alignment horizontal="left" vertical="center" wrapText="1"/>
    </xf>
    <xf numFmtId="184" fontId="52" fillId="0" borderId="0" xfId="0" applyNumberFormat="1" applyFont="1" applyBorder="1" applyAlignment="1">
      <alignment horizontal="left" vertical="center" wrapText="1"/>
    </xf>
    <xf numFmtId="198" fontId="52" fillId="0" borderId="0" xfId="0" applyNumberFormat="1" applyFont="1" applyBorder="1" applyAlignment="1">
      <alignment horizontal="left" vertical="center" wrapText="1"/>
    </xf>
    <xf numFmtId="184" fontId="52" fillId="0" borderId="0" xfId="0" applyNumberFormat="1" applyFont="1" applyFill="1" applyBorder="1" applyAlignment="1">
      <alignment vertical="center"/>
    </xf>
    <xf numFmtId="198" fontId="52" fillId="0" borderId="0" xfId="0" applyNumberFormat="1" applyFont="1" applyBorder="1" applyAlignment="1">
      <alignment vertical="center"/>
    </xf>
    <xf numFmtId="184" fontId="52" fillId="0" borderId="0" xfId="0" applyNumberFormat="1" applyFont="1" applyBorder="1" applyAlignment="1">
      <alignment vertical="center"/>
    </xf>
    <xf numFmtId="184" fontId="5" fillId="0" borderId="0" xfId="44" applyNumberFormat="1" applyFont="1" applyBorder="1" applyAlignment="1">
      <alignment horizontal="left" vertical="center" wrapText="1"/>
    </xf>
    <xf numFmtId="0" fontId="52" fillId="0" borderId="0" xfId="0" applyFont="1" applyBorder="1" applyAlignment="1">
      <alignment vertical="top" wrapText="1"/>
    </xf>
    <xf numFmtId="184" fontId="5" fillId="0" borderId="0" xfId="0" applyNumberFormat="1" applyFont="1" applyBorder="1" applyAlignment="1">
      <alignment vertical="center"/>
    </xf>
    <xf numFmtId="198" fontId="52" fillId="0" borderId="0" xfId="0" applyNumberFormat="1" applyFont="1" applyBorder="1" applyAlignment="1">
      <alignment horizontal="left" vertical="center"/>
    </xf>
    <xf numFmtId="184" fontId="52" fillId="0" borderId="0" xfId="0" applyNumberFormat="1" applyFont="1" applyBorder="1" applyAlignment="1">
      <alignment horizontal="left" vertical="center"/>
    </xf>
    <xf numFmtId="184" fontId="52" fillId="0" borderId="0" xfId="0" applyNumberFormat="1" applyFont="1" applyFill="1" applyBorder="1" applyAlignment="1">
      <alignment horizontal="left" vertical="center" wrapText="1"/>
    </xf>
    <xf numFmtId="184" fontId="5" fillId="0" borderId="0" xfId="0" applyNumberFormat="1" applyFont="1" applyFill="1" applyBorder="1" applyAlignment="1">
      <alignment horizontal="left" vertical="center" wrapText="1"/>
    </xf>
    <xf numFmtId="198" fontId="5" fillId="0" borderId="0" xfId="0" applyNumberFormat="1" applyFont="1" applyBorder="1" applyAlignment="1">
      <alignment vertical="center"/>
    </xf>
    <xf numFmtId="0" fontId="5" fillId="0" borderId="0" xfId="0" applyFont="1" applyBorder="1" applyAlignment="1">
      <alignment/>
    </xf>
    <xf numFmtId="0" fontId="52" fillId="0" borderId="0" xfId="0" applyFont="1" applyBorder="1" applyAlignment="1">
      <alignment vertical="center" wrapText="1"/>
    </xf>
    <xf numFmtId="0" fontId="52" fillId="0" borderId="0" xfId="0" applyFont="1" applyBorder="1" applyAlignment="1">
      <alignment wrapText="1"/>
    </xf>
    <xf numFmtId="0" fontId="52" fillId="0" borderId="0" xfId="0" applyFont="1" applyBorder="1" applyAlignment="1">
      <alignment horizontal="left" vertical="center" wrapText="1"/>
    </xf>
    <xf numFmtId="198" fontId="52" fillId="0" borderId="0" xfId="0" applyNumberFormat="1" applyFont="1" applyBorder="1" applyAlignment="1">
      <alignment vertical="center" wrapText="1"/>
    </xf>
    <xf numFmtId="0" fontId="52" fillId="0" borderId="0" xfId="0" applyFont="1" applyBorder="1" applyAlignment="1">
      <alignment horizontal="left" wrapText="1"/>
    </xf>
    <xf numFmtId="198" fontId="52" fillId="0" borderId="0" xfId="0" applyNumberFormat="1" applyFont="1" applyBorder="1" applyAlignment="1">
      <alignment horizontal="left" wrapText="1"/>
    </xf>
    <xf numFmtId="0" fontId="52" fillId="0" borderId="0" xfId="0" applyFont="1" applyBorder="1" applyAlignment="1">
      <alignment horizontal="left" vertical="center"/>
    </xf>
    <xf numFmtId="0" fontId="52" fillId="0" borderId="0" xfId="0" applyFont="1" applyBorder="1" applyAlignment="1">
      <alignment horizontal="left"/>
    </xf>
    <xf numFmtId="198" fontId="52" fillId="0" borderId="0" xfId="0" applyNumberFormat="1" applyFont="1" applyBorder="1" applyAlignment="1">
      <alignment horizontal="left"/>
    </xf>
    <xf numFmtId="184" fontId="52" fillId="33" borderId="0" xfId="0" applyNumberFormat="1" applyFont="1" applyFill="1" applyBorder="1" applyAlignment="1">
      <alignment horizontal="left" vertical="center"/>
    </xf>
    <xf numFmtId="198" fontId="52" fillId="33" borderId="0" xfId="0" applyNumberFormat="1" applyFont="1" applyFill="1" applyBorder="1" applyAlignment="1">
      <alignment vertical="center"/>
    </xf>
    <xf numFmtId="184" fontId="52" fillId="33" borderId="0" xfId="0" applyNumberFormat="1" applyFont="1" applyFill="1" applyBorder="1" applyAlignment="1">
      <alignment vertical="center"/>
    </xf>
    <xf numFmtId="198" fontId="52" fillId="33" borderId="0" xfId="0" applyNumberFormat="1" applyFont="1" applyFill="1" applyBorder="1" applyAlignment="1">
      <alignment horizontal="left" vertical="center"/>
    </xf>
    <xf numFmtId="184" fontId="52" fillId="33" borderId="0" xfId="0" applyNumberFormat="1" applyFont="1" applyFill="1" applyBorder="1" applyAlignment="1">
      <alignment horizontal="left"/>
    </xf>
    <xf numFmtId="198" fontId="52" fillId="33" borderId="0" xfId="0" applyNumberFormat="1" applyFont="1" applyFill="1" applyBorder="1" applyAlignment="1">
      <alignment horizontal="left"/>
    </xf>
    <xf numFmtId="0" fontId="52" fillId="0" borderId="0" xfId="0" applyFont="1" applyFill="1" applyBorder="1" applyAlignment="1">
      <alignment wrapText="1"/>
    </xf>
    <xf numFmtId="198" fontId="52" fillId="0" borderId="0" xfId="0" applyNumberFormat="1" applyFont="1" applyBorder="1" applyAlignment="1">
      <alignment horizontal="center" vertical="center"/>
    </xf>
    <xf numFmtId="184" fontId="52" fillId="0" borderId="0" xfId="0" applyNumberFormat="1" applyFont="1" applyBorder="1" applyAlignment="1">
      <alignment horizontal="center" vertical="center"/>
    </xf>
    <xf numFmtId="198" fontId="5" fillId="0" borderId="0" xfId="0" applyNumberFormat="1" applyFont="1" applyBorder="1" applyAlignment="1">
      <alignment vertical="center" wrapText="1"/>
    </xf>
    <xf numFmtId="184" fontId="52" fillId="0" borderId="0" xfId="0" applyNumberFormat="1" applyFont="1" applyBorder="1" applyAlignment="1">
      <alignment vertical="center" wrapText="1"/>
    </xf>
    <xf numFmtId="0" fontId="52" fillId="0" borderId="0" xfId="0" applyFont="1" applyFill="1" applyBorder="1" applyAlignment="1">
      <alignment vertical="center" wrapText="1"/>
    </xf>
    <xf numFmtId="184" fontId="5" fillId="0" borderId="0" xfId="0" applyNumberFormat="1" applyFont="1" applyBorder="1" applyAlignment="1">
      <alignment horizontal="left" vertical="center"/>
    </xf>
    <xf numFmtId="198" fontId="5" fillId="0" borderId="0" xfId="0" applyNumberFormat="1" applyFont="1" applyBorder="1" applyAlignment="1">
      <alignment horizontal="left" vertical="center"/>
    </xf>
    <xf numFmtId="184" fontId="5" fillId="0" borderId="0" xfId="0" applyNumberFormat="1" applyFont="1" applyFill="1" applyBorder="1" applyAlignment="1">
      <alignment vertical="center"/>
    </xf>
    <xf numFmtId="184" fontId="5" fillId="0" borderId="0" xfId="0" applyNumberFormat="1" applyFont="1" applyBorder="1" applyAlignment="1">
      <alignment vertical="center" wrapText="1"/>
    </xf>
    <xf numFmtId="0" fontId="5" fillId="0" borderId="0" xfId="0" applyFont="1" applyBorder="1" applyAlignment="1">
      <alignment horizontal="left" vertical="top" wrapText="1"/>
    </xf>
    <xf numFmtId="184" fontId="5" fillId="0" borderId="0" xfId="0" applyNumberFormat="1" applyFont="1" applyBorder="1" applyAlignment="1">
      <alignment horizontal="center" vertical="center"/>
    </xf>
    <xf numFmtId="184" fontId="5" fillId="0" borderId="0" xfId="0" applyNumberFormat="1" applyFont="1" applyBorder="1" applyAlignment="1">
      <alignment horizontal="center" vertical="center" wrapText="1"/>
    </xf>
    <xf numFmtId="198" fontId="5" fillId="0" borderId="0" xfId="0" applyNumberFormat="1" applyFont="1" applyBorder="1" applyAlignment="1">
      <alignment horizontal="center" vertical="center" wrapText="1"/>
    </xf>
    <xf numFmtId="198" fontId="5" fillId="0" borderId="0" xfId="0" applyNumberFormat="1" applyFont="1" applyBorder="1" applyAlignment="1">
      <alignment horizontal="center" vertical="center"/>
    </xf>
    <xf numFmtId="184" fontId="53" fillId="35" borderId="0" xfId="0" applyNumberFormat="1" applyFont="1" applyFill="1" applyBorder="1" applyAlignment="1">
      <alignment horizontal="left" vertical="center" wrapText="1"/>
    </xf>
    <xf numFmtId="198" fontId="53" fillId="35" borderId="0" xfId="0" applyNumberFormat="1" applyFont="1" applyFill="1" applyBorder="1" applyAlignment="1">
      <alignment horizontal="left" vertical="center" wrapText="1"/>
    </xf>
    <xf numFmtId="198" fontId="53" fillId="35" borderId="0" xfId="0" applyNumberFormat="1" applyFont="1" applyFill="1" applyBorder="1" applyAlignment="1">
      <alignment horizontal="left" wrapText="1"/>
    </xf>
    <xf numFmtId="184" fontId="5" fillId="0" borderId="0" xfId="0" applyNumberFormat="1" applyFont="1" applyFill="1" applyBorder="1" applyAlignment="1">
      <alignment horizontal="left" vertical="center"/>
    </xf>
    <xf numFmtId="198" fontId="5" fillId="0" borderId="0" xfId="0" applyNumberFormat="1" applyFont="1" applyFill="1" applyBorder="1" applyAlignment="1">
      <alignment horizontal="left" vertical="center"/>
    </xf>
    <xf numFmtId="0" fontId="52" fillId="0" borderId="0" xfId="0" applyFont="1" applyFill="1" applyBorder="1" applyAlignment="1">
      <alignment vertical="center"/>
    </xf>
    <xf numFmtId="184" fontId="52" fillId="0" borderId="0" xfId="0" applyNumberFormat="1" applyFont="1" applyFill="1" applyBorder="1" applyAlignment="1">
      <alignment horizontal="left" vertical="center"/>
    </xf>
    <xf numFmtId="0" fontId="52" fillId="0" borderId="0" xfId="0" applyFont="1" applyFill="1" applyBorder="1" applyAlignment="1">
      <alignment/>
    </xf>
    <xf numFmtId="0" fontId="52" fillId="0" borderId="0" xfId="0" applyFont="1" applyFill="1" applyBorder="1" applyAlignment="1">
      <alignment horizontal="left" vertical="center"/>
    </xf>
    <xf numFmtId="198" fontId="52" fillId="0" borderId="0" xfId="0" applyNumberFormat="1" applyFont="1" applyFill="1" applyBorder="1" applyAlignment="1">
      <alignment vertical="center"/>
    </xf>
    <xf numFmtId="198" fontId="52" fillId="0" borderId="0" xfId="0" applyNumberFormat="1" applyFont="1" applyFill="1" applyBorder="1" applyAlignment="1">
      <alignment horizontal="left" vertical="center"/>
    </xf>
    <xf numFmtId="0" fontId="52" fillId="0" borderId="0" xfId="0" applyFont="1" applyBorder="1" applyAlignment="1">
      <alignment/>
    </xf>
    <xf numFmtId="0" fontId="54" fillId="0" borderId="0" xfId="0" applyFont="1" applyBorder="1" applyAlignment="1">
      <alignment vertical="center"/>
    </xf>
    <xf numFmtId="0" fontId="52" fillId="0" borderId="0" xfId="0" applyFont="1" applyBorder="1" applyAlignment="1">
      <alignment/>
    </xf>
    <xf numFmtId="198" fontId="52" fillId="0" borderId="10" xfId="0" applyNumberFormat="1" applyFont="1" applyBorder="1" applyAlignment="1">
      <alignment horizontal="left" vertical="center" wrapText="1"/>
    </xf>
    <xf numFmtId="0" fontId="52" fillId="0" borderId="0" xfId="0" applyFont="1" applyBorder="1" applyAlignment="1">
      <alignment/>
    </xf>
    <xf numFmtId="184" fontId="54" fillId="0" borderId="0" xfId="0" applyNumberFormat="1" applyFont="1" applyBorder="1" applyAlignment="1">
      <alignment horizontal="left" vertical="center" wrapText="1"/>
    </xf>
    <xf numFmtId="184" fontId="54" fillId="0" borderId="0" xfId="0" applyNumberFormat="1" applyFont="1" applyBorder="1" applyAlignment="1">
      <alignment horizontal="left" vertical="center" wrapText="1"/>
    </xf>
    <xf numFmtId="198" fontId="54" fillId="0" borderId="0" xfId="0" applyNumberFormat="1" applyFont="1" applyBorder="1" applyAlignment="1">
      <alignment horizontal="left" vertical="center" wrapText="1"/>
    </xf>
    <xf numFmtId="198" fontId="54" fillId="0" borderId="0" xfId="0" applyNumberFormat="1" applyFont="1" applyBorder="1" applyAlignment="1">
      <alignment horizontal="left" vertical="center" wrapText="1"/>
    </xf>
    <xf numFmtId="184" fontId="54" fillId="0" borderId="0" xfId="44" applyNumberFormat="1" applyFont="1" applyBorder="1" applyAlignment="1">
      <alignment horizontal="left" vertical="center" wrapText="1"/>
    </xf>
    <xf numFmtId="184" fontId="54" fillId="0" borderId="0" xfId="0" applyNumberFormat="1" applyFont="1" applyBorder="1" applyAlignment="1">
      <alignment horizontal="left" vertical="center"/>
    </xf>
    <xf numFmtId="184" fontId="54" fillId="0" borderId="0" xfId="0" applyNumberFormat="1" applyFont="1" applyBorder="1" applyAlignment="1">
      <alignment vertical="center"/>
    </xf>
    <xf numFmtId="198" fontId="54" fillId="0" borderId="0" xfId="0" applyNumberFormat="1" applyFont="1" applyBorder="1" applyAlignment="1">
      <alignment vertical="center"/>
    </xf>
    <xf numFmtId="198" fontId="54" fillId="0" borderId="0" xfId="0" applyNumberFormat="1" applyFont="1" applyBorder="1" applyAlignment="1">
      <alignment vertical="center" wrapText="1"/>
    </xf>
    <xf numFmtId="184" fontId="55" fillId="0" borderId="0" xfId="0" applyNumberFormat="1" applyFont="1" applyBorder="1" applyAlignment="1">
      <alignment horizontal="left" vertical="center" wrapText="1"/>
    </xf>
    <xf numFmtId="198" fontId="55" fillId="0" borderId="0" xfId="0" applyNumberFormat="1" applyFont="1" applyBorder="1" applyAlignment="1">
      <alignment horizontal="left" vertical="center" wrapText="1"/>
    </xf>
    <xf numFmtId="3" fontId="52" fillId="0" borderId="0" xfId="0" applyNumberFormat="1" applyFont="1" applyBorder="1" applyAlignment="1">
      <alignment horizontal="left" vertical="center"/>
    </xf>
    <xf numFmtId="184" fontId="56" fillId="0" borderId="0" xfId="0" applyNumberFormat="1" applyFont="1" applyBorder="1" applyAlignment="1">
      <alignment horizontal="left" vertical="center"/>
    </xf>
    <xf numFmtId="198" fontId="29" fillId="0" borderId="0" xfId="0" applyNumberFormat="1" applyFont="1" applyBorder="1" applyAlignment="1">
      <alignment vertical="center" wrapText="1"/>
    </xf>
    <xf numFmtId="184" fontId="29" fillId="0" borderId="0" xfId="0" applyNumberFormat="1" applyFont="1" applyBorder="1" applyAlignment="1">
      <alignment vertical="center"/>
    </xf>
    <xf numFmtId="184" fontId="5" fillId="0" borderId="0" xfId="0" applyNumberFormat="1" applyFont="1" applyBorder="1" applyAlignment="1">
      <alignment horizontal="left" vertical="center"/>
    </xf>
    <xf numFmtId="198" fontId="5" fillId="0" borderId="0" xfId="0" applyNumberFormat="1" applyFont="1" applyBorder="1" applyAlignment="1">
      <alignment vertical="center" wrapText="1"/>
    </xf>
    <xf numFmtId="184" fontId="5" fillId="0" borderId="0" xfId="0" applyNumberFormat="1" applyFont="1" applyBorder="1" applyAlignment="1">
      <alignment vertical="center"/>
    </xf>
    <xf numFmtId="198" fontId="5" fillId="0" borderId="0" xfId="0" applyNumberFormat="1" applyFont="1" applyBorder="1" applyAlignment="1">
      <alignment vertical="center"/>
    </xf>
    <xf numFmtId="184" fontId="5" fillId="0" borderId="0" xfId="0" applyNumberFormat="1" applyFont="1" applyBorder="1" applyAlignment="1">
      <alignment horizontal="left" vertical="center" wrapText="1"/>
    </xf>
    <xf numFmtId="198" fontId="5" fillId="0" borderId="0" xfId="0" applyNumberFormat="1" applyFont="1" applyBorder="1" applyAlignment="1">
      <alignment horizontal="center" vertical="center"/>
    </xf>
    <xf numFmtId="184" fontId="5" fillId="0" borderId="0" xfId="0" applyNumberFormat="1" applyFont="1" applyBorder="1" applyAlignment="1">
      <alignment horizontal="center" vertical="center"/>
    </xf>
    <xf numFmtId="198" fontId="5" fillId="0" borderId="0" xfId="0" applyNumberFormat="1" applyFont="1" applyBorder="1" applyAlignment="1">
      <alignment horizontal="left" vertical="center"/>
    </xf>
    <xf numFmtId="184" fontId="5" fillId="0" borderId="0" xfId="0" applyNumberFormat="1" applyFont="1" applyFill="1" applyBorder="1" applyAlignment="1">
      <alignment horizontal="left" vertical="center" wrapText="1"/>
    </xf>
    <xf numFmtId="0" fontId="52" fillId="0" borderId="0" xfId="0" applyFont="1" applyFill="1" applyBorder="1" applyAlignment="1">
      <alignment horizontal="left" vertical="top" wrapText="1"/>
    </xf>
    <xf numFmtId="0" fontId="52" fillId="0" borderId="0" xfId="0" applyFont="1" applyBorder="1" applyAlignment="1">
      <alignment horizontal="left" vertical="center" wrapText="1"/>
    </xf>
    <xf numFmtId="0" fontId="52" fillId="0" borderId="0" xfId="0" applyFont="1" applyBorder="1" applyAlignment="1">
      <alignment horizontal="left" vertical="top" wrapText="1"/>
    </xf>
    <xf numFmtId="0" fontId="52" fillId="0" borderId="0" xfId="0" applyFont="1" applyBorder="1" applyAlignment="1">
      <alignment/>
    </xf>
    <xf numFmtId="0" fontId="52" fillId="0" borderId="0" xfId="0" applyFont="1" applyFill="1" applyBorder="1" applyAlignment="1">
      <alignment horizontal="left" vertical="center" wrapText="1"/>
    </xf>
    <xf numFmtId="0" fontId="52" fillId="0" borderId="0" xfId="0" applyFont="1" applyBorder="1" applyAlignment="1">
      <alignment horizontal="left" wrapText="1"/>
    </xf>
    <xf numFmtId="184" fontId="53" fillId="35" borderId="0" xfId="0" applyNumberFormat="1" applyFont="1" applyFill="1" applyBorder="1" applyAlignment="1">
      <alignment horizontal="left" wrapText="1"/>
    </xf>
    <xf numFmtId="211" fontId="57" fillId="36" borderId="0" xfId="0" applyNumberFormat="1" applyFont="1" applyFill="1" applyBorder="1" applyAlignment="1">
      <alignment vertical="center"/>
    </xf>
    <xf numFmtId="0" fontId="52" fillId="35" borderId="11" xfId="0" applyFont="1" applyFill="1" applyBorder="1" applyAlignment="1">
      <alignment vertical="center"/>
    </xf>
    <xf numFmtId="198" fontId="52" fillId="0" borderId="12" xfId="0" applyNumberFormat="1" applyFont="1" applyBorder="1" applyAlignment="1">
      <alignment vertical="center"/>
    </xf>
    <xf numFmtId="0" fontId="53" fillId="0" borderId="13" xfId="0" applyFont="1" applyBorder="1" applyAlignment="1">
      <alignment horizontal="left" vertical="top" wrapText="1"/>
    </xf>
    <xf numFmtId="0" fontId="2" fillId="0" borderId="13" xfId="0" applyFont="1" applyBorder="1" applyAlignment="1">
      <alignment horizontal="left" vertical="top" wrapText="1"/>
    </xf>
    <xf numFmtId="0" fontId="53" fillId="0" borderId="14" xfId="0" applyFont="1" applyBorder="1" applyAlignment="1">
      <alignment horizontal="left" vertical="top" wrapText="1"/>
    </xf>
    <xf numFmtId="184" fontId="53" fillId="33" borderId="15" xfId="0" applyNumberFormat="1" applyFont="1" applyFill="1" applyBorder="1" applyAlignment="1">
      <alignment horizontal="left" vertical="center"/>
    </xf>
    <xf numFmtId="184" fontId="53" fillId="33" borderId="15" xfId="0" applyNumberFormat="1" applyFont="1" applyFill="1" applyBorder="1" applyAlignment="1">
      <alignment vertical="center"/>
    </xf>
    <xf numFmtId="198" fontId="53" fillId="33" borderId="15" xfId="0" applyNumberFormat="1" applyFont="1" applyFill="1" applyBorder="1" applyAlignment="1">
      <alignment horizontal="left" vertical="center"/>
    </xf>
    <xf numFmtId="184" fontId="53" fillId="33" borderId="15" xfId="0" applyNumberFormat="1" applyFont="1" applyFill="1" applyBorder="1" applyAlignment="1">
      <alignment horizontal="left"/>
    </xf>
    <xf numFmtId="198" fontId="53" fillId="33" borderId="15" xfId="0" applyNumberFormat="1" applyFont="1" applyFill="1" applyBorder="1" applyAlignment="1">
      <alignment horizontal="left"/>
    </xf>
    <xf numFmtId="198" fontId="53" fillId="33" borderId="16" xfId="0" applyNumberFormat="1" applyFont="1" applyFill="1" applyBorder="1" applyAlignment="1">
      <alignment vertical="center"/>
    </xf>
    <xf numFmtId="198" fontId="52" fillId="35" borderId="11" xfId="0" applyNumberFormat="1" applyFont="1" applyFill="1" applyBorder="1" applyAlignment="1">
      <alignment vertical="center"/>
    </xf>
    <xf numFmtId="0" fontId="53" fillId="0" borderId="13" xfId="0" applyFont="1" applyBorder="1" applyAlignment="1">
      <alignment vertical="top" wrapText="1"/>
    </xf>
    <xf numFmtId="0" fontId="53" fillId="0" borderId="14" xfId="0" applyFont="1" applyBorder="1" applyAlignment="1">
      <alignment vertical="top" wrapText="1"/>
    </xf>
    <xf numFmtId="198" fontId="53" fillId="33" borderId="15" xfId="0" applyNumberFormat="1" applyFont="1" applyFill="1" applyBorder="1" applyAlignment="1">
      <alignment horizontal="right"/>
    </xf>
    <xf numFmtId="198" fontId="52" fillId="0" borderId="12" xfId="0" applyNumberFormat="1" applyFont="1" applyBorder="1" applyAlignment="1">
      <alignment vertical="center" wrapText="1"/>
    </xf>
    <xf numFmtId="198" fontId="5" fillId="0" borderId="12" xfId="0" applyNumberFormat="1" applyFont="1" applyBorder="1" applyAlignment="1">
      <alignment vertical="center" wrapText="1"/>
    </xf>
    <xf numFmtId="198" fontId="56" fillId="0" borderId="12" xfId="0" applyNumberFormat="1" applyFont="1" applyBorder="1" applyAlignment="1">
      <alignment vertical="center" wrapText="1"/>
    </xf>
    <xf numFmtId="198" fontId="53" fillId="33" borderId="15" xfId="0" applyNumberFormat="1" applyFont="1" applyFill="1" applyBorder="1" applyAlignment="1">
      <alignment vertical="center"/>
    </xf>
    <xf numFmtId="0" fontId="53" fillId="35" borderId="11" xfId="0" applyFont="1" applyFill="1" applyBorder="1" applyAlignment="1">
      <alignment horizontal="left" wrapText="1"/>
    </xf>
    <xf numFmtId="198" fontId="5" fillId="0" borderId="12" xfId="0" applyNumberFormat="1" applyFont="1" applyBorder="1" applyAlignment="1">
      <alignment vertical="center"/>
    </xf>
    <xf numFmtId="198" fontId="52" fillId="35" borderId="12" xfId="0" applyNumberFormat="1" applyFont="1" applyFill="1" applyBorder="1" applyAlignment="1">
      <alignment vertical="center"/>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184" fontId="53" fillId="33" borderId="15" xfId="0" applyNumberFormat="1" applyFont="1" applyFill="1" applyBorder="1" applyAlignment="1">
      <alignment/>
    </xf>
    <xf numFmtId="0" fontId="53" fillId="0" borderId="17" xfId="0" applyFont="1" applyFill="1" applyBorder="1" applyAlignment="1">
      <alignment vertical="center"/>
    </xf>
    <xf numFmtId="0" fontId="53" fillId="35" borderId="11" xfId="0" applyFont="1" applyFill="1" applyBorder="1" applyAlignment="1">
      <alignment horizontal="left" vertical="center" wrapText="1"/>
    </xf>
    <xf numFmtId="0" fontId="52" fillId="0" borderId="13" xfId="0" applyFont="1" applyFill="1" applyBorder="1" applyAlignment="1">
      <alignment vertical="center"/>
    </xf>
    <xf numFmtId="0" fontId="52" fillId="0" borderId="14" xfId="0" applyFont="1" applyFill="1" applyBorder="1" applyAlignment="1">
      <alignment vertical="center"/>
    </xf>
    <xf numFmtId="0" fontId="53" fillId="33" borderId="15" xfId="0" applyFont="1" applyFill="1" applyBorder="1" applyAlignment="1">
      <alignment horizontal="right"/>
    </xf>
    <xf numFmtId="185" fontId="53" fillId="33" borderId="15" xfId="0" applyNumberFormat="1" applyFont="1" applyFill="1" applyBorder="1" applyAlignment="1">
      <alignment horizontal="left" vertical="center"/>
    </xf>
    <xf numFmtId="185" fontId="53" fillId="33" borderId="15" xfId="0" applyNumberFormat="1" applyFont="1" applyFill="1" applyBorder="1" applyAlignment="1">
      <alignment vertical="center"/>
    </xf>
    <xf numFmtId="198" fontId="53" fillId="14" borderId="16" xfId="0" applyNumberFormat="1" applyFont="1" applyFill="1" applyBorder="1" applyAlignment="1">
      <alignment vertical="center"/>
    </xf>
    <xf numFmtId="0" fontId="52" fillId="0" borderId="18" xfId="0" applyFont="1" applyFill="1" applyBorder="1" applyAlignment="1">
      <alignment vertical="center"/>
    </xf>
    <xf numFmtId="0" fontId="53" fillId="35" borderId="19" xfId="0" applyFont="1" applyFill="1" applyBorder="1" applyAlignment="1">
      <alignment horizontal="left"/>
    </xf>
    <xf numFmtId="0" fontId="53" fillId="35" borderId="19" xfId="0" applyFont="1" applyFill="1" applyBorder="1" applyAlignment="1">
      <alignment horizontal="right" vertical="center"/>
    </xf>
    <xf numFmtId="184" fontId="53" fillId="35" borderId="19" xfId="0" applyNumberFormat="1" applyFont="1" applyFill="1" applyBorder="1" applyAlignment="1">
      <alignment horizontal="left" vertical="center"/>
    </xf>
    <xf numFmtId="198" fontId="53" fillId="35" borderId="19" xfId="0" applyNumberFormat="1" applyFont="1" applyFill="1" applyBorder="1" applyAlignment="1">
      <alignment vertical="center"/>
    </xf>
    <xf numFmtId="184" fontId="53" fillId="35" borderId="19" xfId="0" applyNumberFormat="1" applyFont="1" applyFill="1" applyBorder="1" applyAlignment="1">
      <alignment vertical="center"/>
    </xf>
    <xf numFmtId="198" fontId="53" fillId="35" borderId="19" xfId="0" applyNumberFormat="1" applyFont="1" applyFill="1" applyBorder="1" applyAlignment="1">
      <alignment horizontal="left" vertical="center"/>
    </xf>
    <xf numFmtId="184" fontId="53" fillId="35" borderId="19" xfId="0" applyNumberFormat="1" applyFont="1" applyFill="1" applyBorder="1" applyAlignment="1">
      <alignment horizontal="left"/>
    </xf>
    <xf numFmtId="198" fontId="53" fillId="35" borderId="19" xfId="0" applyNumberFormat="1" applyFont="1" applyFill="1" applyBorder="1" applyAlignment="1">
      <alignment horizontal="left"/>
    </xf>
    <xf numFmtId="198" fontId="53" fillId="35" borderId="20" xfId="0" applyNumberFormat="1" applyFont="1" applyFill="1" applyBorder="1" applyAlignment="1">
      <alignment vertical="center"/>
    </xf>
    <xf numFmtId="198" fontId="53" fillId="35" borderId="19" xfId="0" applyNumberFormat="1" applyFont="1" applyFill="1" applyBorder="1" applyAlignment="1">
      <alignment horizontal="right" vertical="center"/>
    </xf>
    <xf numFmtId="184" fontId="53" fillId="35" borderId="19" xfId="0" applyNumberFormat="1" applyFont="1" applyFill="1" applyBorder="1" applyAlignment="1">
      <alignment horizontal="right" vertical="center"/>
    </xf>
    <xf numFmtId="198" fontId="58" fillId="35" borderId="19" xfId="0" applyNumberFormat="1" applyFont="1" applyFill="1" applyBorder="1" applyAlignment="1">
      <alignment horizontal="right" vertical="center"/>
    </xf>
    <xf numFmtId="198" fontId="58" fillId="35" borderId="19" xfId="0" applyNumberFormat="1" applyFont="1" applyFill="1" applyBorder="1" applyAlignment="1">
      <alignment horizontal="left" vertical="center"/>
    </xf>
    <xf numFmtId="198" fontId="58" fillId="35" borderId="19" xfId="0" applyNumberFormat="1" applyFont="1" applyFill="1" applyBorder="1" applyAlignment="1">
      <alignment horizontal="left"/>
    </xf>
    <xf numFmtId="198" fontId="58" fillId="35" borderId="20" xfId="0" applyNumberFormat="1" applyFont="1" applyFill="1" applyBorder="1" applyAlignment="1">
      <alignment horizontal="left"/>
    </xf>
    <xf numFmtId="4" fontId="59" fillId="0" borderId="0" xfId="0" applyNumberFormat="1" applyFont="1" applyAlignment="1">
      <alignment/>
    </xf>
    <xf numFmtId="0" fontId="60" fillId="37" borderId="0" xfId="0" applyFont="1" applyFill="1" applyBorder="1" applyAlignment="1">
      <alignment/>
    </xf>
    <xf numFmtId="0" fontId="60" fillId="37" borderId="0" xfId="0" applyFont="1" applyFill="1" applyBorder="1" applyAlignment="1">
      <alignment horizontal="left"/>
    </xf>
    <xf numFmtId="184" fontId="53" fillId="0" borderId="0" xfId="0" applyNumberFormat="1" applyFont="1" applyBorder="1" applyAlignment="1">
      <alignment horizontal="center"/>
    </xf>
    <xf numFmtId="0" fontId="53" fillId="0" borderId="0" xfId="0" applyFont="1" applyBorder="1" applyAlignment="1">
      <alignment horizontal="center"/>
    </xf>
    <xf numFmtId="0" fontId="53" fillId="33" borderId="0" xfId="0" applyFont="1" applyFill="1" applyBorder="1" applyAlignment="1">
      <alignment horizont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top" wrapText="1"/>
    </xf>
    <xf numFmtId="0" fontId="53" fillId="0" borderId="17" xfId="0" applyFont="1" applyBorder="1" applyAlignment="1">
      <alignment horizontal="left" vertical="top" wrapText="1"/>
    </xf>
    <xf numFmtId="0" fontId="53" fillId="0" borderId="13" xfId="0" applyFont="1" applyBorder="1" applyAlignment="1">
      <alignment horizontal="left" vertical="top" wrapText="1"/>
    </xf>
    <xf numFmtId="0" fontId="53" fillId="35" borderId="21" xfId="0" applyFont="1" applyFill="1" applyBorder="1" applyAlignment="1">
      <alignment horizontal="left" vertical="center" wrapText="1"/>
    </xf>
    <xf numFmtId="0" fontId="52" fillId="0" borderId="0" xfId="0" applyFont="1" applyFill="1" applyBorder="1" applyAlignment="1">
      <alignment horizontal="left" vertical="top" wrapText="1"/>
    </xf>
    <xf numFmtId="0" fontId="5" fillId="0" borderId="0" xfId="0" applyFont="1" applyBorder="1" applyAlignment="1">
      <alignment horizontal="left" vertical="center" wrapText="1"/>
    </xf>
    <xf numFmtId="0" fontId="52" fillId="0" borderId="0" xfId="0" applyFont="1" applyBorder="1" applyAlignment="1">
      <alignment horizontal="left" vertical="center" wrapText="1"/>
    </xf>
    <xf numFmtId="0" fontId="52"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3" fillId="0" borderId="14" xfId="0" applyFont="1" applyBorder="1" applyAlignment="1">
      <alignment horizontal="left" vertical="top" wrapText="1"/>
    </xf>
    <xf numFmtId="0" fontId="53" fillId="33" borderId="15" xfId="0" applyFont="1" applyFill="1" applyBorder="1" applyAlignment="1">
      <alignment horizontal="right"/>
    </xf>
    <xf numFmtId="0" fontId="53" fillId="0" borderId="0" xfId="0" applyFont="1" applyBorder="1" applyAlignment="1">
      <alignment horizontal="center" vertical="center" wrapText="1"/>
    </xf>
    <xf numFmtId="0" fontId="53" fillId="35" borderId="0" xfId="0" applyFont="1" applyFill="1" applyBorder="1" applyAlignment="1">
      <alignment horizontal="left" wrapText="1"/>
    </xf>
    <xf numFmtId="0" fontId="52" fillId="0" borderId="0" xfId="0" applyFont="1" applyFill="1" applyBorder="1" applyAlignment="1">
      <alignment horizontal="left" wrapText="1"/>
    </xf>
    <xf numFmtId="0" fontId="52" fillId="0" borderId="0" xfId="0" applyFont="1" applyBorder="1" applyAlignment="1">
      <alignment/>
    </xf>
    <xf numFmtId="0" fontId="53" fillId="0" borderId="0" xfId="0" applyFont="1" applyFill="1" applyBorder="1" applyAlignment="1">
      <alignment horizontal="center" wrapText="1"/>
    </xf>
    <xf numFmtId="0" fontId="53" fillId="33" borderId="0" xfId="0" applyFont="1" applyFill="1" applyBorder="1" applyAlignment="1">
      <alignment horizontal="right"/>
    </xf>
    <xf numFmtId="0" fontId="5" fillId="0" borderId="0" xfId="0" applyFont="1" applyBorder="1" applyAlignment="1">
      <alignment/>
    </xf>
    <xf numFmtId="0" fontId="52" fillId="0" borderId="0" xfId="0" applyFont="1" applyFill="1" applyBorder="1" applyAlignment="1">
      <alignment horizontal="left" vertical="center" wrapText="1"/>
    </xf>
    <xf numFmtId="0" fontId="52" fillId="0" borderId="0" xfId="0" applyFont="1" applyBorder="1" applyAlignment="1">
      <alignment horizontal="left" wrapText="1"/>
    </xf>
    <xf numFmtId="0" fontId="52" fillId="37" borderId="0" xfId="0" applyFont="1" applyFill="1" applyBorder="1" applyAlignment="1">
      <alignment horizontal="left" vertical="top" wrapText="1"/>
    </xf>
    <xf numFmtId="0" fontId="53" fillId="33" borderId="15" xfId="0" applyFont="1" applyFill="1" applyBorder="1" applyAlignment="1">
      <alignment horizontal="right" vertical="center"/>
    </xf>
    <xf numFmtId="0" fontId="5" fillId="0" borderId="0" xfId="0" applyFont="1" applyBorder="1" applyAlignment="1">
      <alignment horizontal="left" vertical="top" wrapText="1"/>
    </xf>
    <xf numFmtId="184" fontId="53" fillId="35" borderId="21" xfId="0" applyNumberFormat="1" applyFont="1" applyFill="1" applyBorder="1" applyAlignment="1">
      <alignment horizontal="left" wrapText="1"/>
    </xf>
    <xf numFmtId="0" fontId="53" fillId="35" borderId="0" xfId="0" applyFont="1" applyFill="1" applyBorder="1" applyAlignment="1">
      <alignment horizontal="left" vertical="center" wrapText="1"/>
    </xf>
    <xf numFmtId="0" fontId="52" fillId="0" borderId="0" xfId="0" applyFont="1" applyBorder="1" applyAlignment="1">
      <alignment horizontal="left" vertical="top"/>
    </xf>
    <xf numFmtId="0" fontId="53" fillId="33" borderId="1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2"/>
  <sheetViews>
    <sheetView tabSelected="1" view="pageBreakPreview" zoomScale="60" zoomScaleNormal="85" zoomScalePageLayoutView="0" workbookViewId="0" topLeftCell="A1">
      <pane ySplit="5" topLeftCell="A32" activePane="bottomLeft" state="frozen"/>
      <selection pane="topLeft" activeCell="A1" sqref="A1"/>
      <selection pane="bottomLeft" activeCell="J36" sqref="J36"/>
    </sheetView>
  </sheetViews>
  <sheetFormatPr defaultColWidth="9.140625" defaultRowHeight="15"/>
  <cols>
    <col min="1" max="1" width="14.28125" style="1" customWidth="1"/>
    <col min="2" max="2" width="19.8515625" style="78" customWidth="1"/>
    <col min="3" max="3" width="14.421875" style="1" customWidth="1"/>
    <col min="4" max="4" width="14.00390625" style="1" customWidth="1"/>
    <col min="5" max="5" width="20.28125" style="43" bestFit="1" customWidth="1"/>
    <col min="6" max="6" width="18.28125" style="26" bestFit="1" customWidth="1"/>
    <col min="7" max="7" width="17.8515625" style="1" bestFit="1" customWidth="1"/>
    <col min="8" max="8" width="17.421875" style="31" bestFit="1" customWidth="1"/>
    <col min="9" max="9" width="17.8515625" style="44" bestFit="1" customWidth="1"/>
    <col min="10" max="10" width="17.421875" style="45" bestFit="1" customWidth="1"/>
    <col min="11" max="11" width="17.421875" style="44" bestFit="1" customWidth="1"/>
    <col min="12" max="12" width="17.7109375" style="45" customWidth="1"/>
    <col min="13" max="13" width="18.8515625" style="1" bestFit="1" customWidth="1"/>
    <col min="14" max="14" width="18.421875" style="1" bestFit="1" customWidth="1"/>
    <col min="15" max="16384" width="9.140625" style="2" customWidth="1"/>
  </cols>
  <sheetData>
    <row r="1" spans="1:13" ht="15">
      <c r="A1" s="167"/>
      <c r="B1" s="168"/>
      <c r="C1" s="168"/>
      <c r="D1" s="168"/>
      <c r="E1" s="168"/>
      <c r="F1" s="168"/>
      <c r="G1" s="168"/>
      <c r="H1" s="168"/>
      <c r="I1" s="168"/>
      <c r="J1" s="168"/>
      <c r="K1" s="168"/>
      <c r="L1" s="168"/>
      <c r="M1" s="168"/>
    </row>
    <row r="2" spans="1:14" ht="15" customHeight="1">
      <c r="A2" s="169" t="s">
        <v>37</v>
      </c>
      <c r="B2" s="169"/>
      <c r="C2" s="169"/>
      <c r="D2" s="169"/>
      <c r="E2" s="169"/>
      <c r="F2" s="169"/>
      <c r="G2" s="169"/>
      <c r="H2" s="169"/>
      <c r="I2" s="169"/>
      <c r="J2" s="169"/>
      <c r="K2" s="169"/>
      <c r="L2" s="169"/>
      <c r="M2" s="169"/>
      <c r="N2" s="3"/>
    </row>
    <row r="3" spans="1:13" ht="9" customHeight="1">
      <c r="A3" s="4"/>
      <c r="B3" s="4"/>
      <c r="C3" s="4"/>
      <c r="D3" s="4"/>
      <c r="E3" s="5"/>
      <c r="F3" s="6"/>
      <c r="G3" s="4"/>
      <c r="H3" s="7"/>
      <c r="I3" s="5"/>
      <c r="J3" s="7"/>
      <c r="K3" s="5"/>
      <c r="L3" s="7"/>
      <c r="M3" s="8"/>
    </row>
    <row r="4" spans="1:14" ht="15" customHeight="1">
      <c r="A4" s="170" t="s">
        <v>0</v>
      </c>
      <c r="B4" s="170" t="s">
        <v>7</v>
      </c>
      <c r="C4" s="170" t="s">
        <v>2</v>
      </c>
      <c r="D4" s="170"/>
      <c r="E4" s="9" t="s">
        <v>3</v>
      </c>
      <c r="F4" s="10" t="s">
        <v>3</v>
      </c>
      <c r="G4" s="11" t="s">
        <v>3</v>
      </c>
      <c r="H4" s="12" t="s">
        <v>3</v>
      </c>
      <c r="I4" s="9" t="s">
        <v>3</v>
      </c>
      <c r="J4" s="12" t="s">
        <v>3</v>
      </c>
      <c r="K4" s="9" t="s">
        <v>3</v>
      </c>
      <c r="L4" s="12" t="s">
        <v>3</v>
      </c>
      <c r="M4" s="171" t="s">
        <v>35</v>
      </c>
      <c r="N4" s="13" t="s">
        <v>19</v>
      </c>
    </row>
    <row r="5" spans="1:14" ht="33" customHeight="1" thickBot="1">
      <c r="A5" s="170"/>
      <c r="B5" s="170"/>
      <c r="C5" s="170"/>
      <c r="D5" s="170"/>
      <c r="E5" s="14" t="s">
        <v>32</v>
      </c>
      <c r="F5" s="15" t="s">
        <v>31</v>
      </c>
      <c r="G5" s="16" t="s">
        <v>148</v>
      </c>
      <c r="H5" s="17" t="s">
        <v>30</v>
      </c>
      <c r="I5" s="14" t="s">
        <v>149</v>
      </c>
      <c r="J5" s="17" t="s">
        <v>33</v>
      </c>
      <c r="K5" s="14" t="s">
        <v>147</v>
      </c>
      <c r="L5" s="17" t="s">
        <v>34</v>
      </c>
      <c r="M5" s="171"/>
      <c r="N5" s="18" t="s">
        <v>36</v>
      </c>
    </row>
    <row r="6" spans="1:14" ht="20.25" customHeight="1">
      <c r="A6" s="172" t="s">
        <v>163</v>
      </c>
      <c r="B6" s="174" t="s">
        <v>51</v>
      </c>
      <c r="C6" s="174"/>
      <c r="D6" s="174"/>
      <c r="E6" s="174"/>
      <c r="F6" s="174"/>
      <c r="G6" s="174"/>
      <c r="H6" s="174"/>
      <c r="I6" s="174"/>
      <c r="J6" s="174"/>
      <c r="K6" s="174"/>
      <c r="L6" s="174"/>
      <c r="M6" s="174"/>
      <c r="N6" s="115"/>
    </row>
    <row r="7" spans="1:14" ht="53.25" customHeight="1">
      <c r="A7" s="173"/>
      <c r="B7" s="175" t="s">
        <v>57</v>
      </c>
      <c r="C7" s="176" t="s">
        <v>178</v>
      </c>
      <c r="D7" s="176"/>
      <c r="E7" s="19">
        <v>40830.16</v>
      </c>
      <c r="F7" s="20">
        <f>E7*0.912825</f>
        <v>37270.790802</v>
      </c>
      <c r="G7" s="19">
        <v>90461.48</v>
      </c>
      <c r="H7" s="20">
        <f>G7*0.912825</f>
        <v>82575.500481</v>
      </c>
      <c r="I7" s="21">
        <v>0</v>
      </c>
      <c r="J7" s="22">
        <v>0</v>
      </c>
      <c r="K7" s="84">
        <v>0</v>
      </c>
      <c r="L7" s="85">
        <v>0</v>
      </c>
      <c r="M7" s="25">
        <f>E7+G7+K7</f>
        <v>131291.64</v>
      </c>
      <c r="N7" s="116">
        <f>F7+H7+J7+L7</f>
        <v>119846.291283</v>
      </c>
    </row>
    <row r="8" spans="1:14" ht="49.5" customHeight="1">
      <c r="A8" s="173"/>
      <c r="B8" s="175"/>
      <c r="C8" s="176" t="s">
        <v>177</v>
      </c>
      <c r="D8" s="176"/>
      <c r="E8" s="19">
        <v>630.16</v>
      </c>
      <c r="F8" s="20">
        <f aca="true" t="shared" si="0" ref="F8:F15">E8*0.912825</f>
        <v>575.2258019999999</v>
      </c>
      <c r="G8" s="19">
        <v>1360</v>
      </c>
      <c r="H8" s="20">
        <f aca="true" t="shared" si="1" ref="H8:H37">G8*0.912825</f>
        <v>1241.442</v>
      </c>
      <c r="I8" s="21">
        <v>0</v>
      </c>
      <c r="J8" s="22">
        <v>0</v>
      </c>
      <c r="K8" s="83">
        <v>0</v>
      </c>
      <c r="L8" s="86">
        <f aca="true" t="shared" si="2" ref="L8:L14">K8*0.912825</f>
        <v>0</v>
      </c>
      <c r="M8" s="25">
        <f aca="true" t="shared" si="3" ref="M8:M37">E8+G8+K8</f>
        <v>1990.1599999999999</v>
      </c>
      <c r="N8" s="116">
        <f aca="true" t="shared" si="4" ref="N8:N37">F8+H8+J8+L8</f>
        <v>1816.667802</v>
      </c>
    </row>
    <row r="9" spans="1:14" ht="44.25" customHeight="1">
      <c r="A9" s="173"/>
      <c r="B9" s="175"/>
      <c r="C9" s="176" t="s">
        <v>176</v>
      </c>
      <c r="D9" s="176"/>
      <c r="E9" s="19">
        <v>12830.16</v>
      </c>
      <c r="F9" s="20">
        <f t="shared" si="0"/>
        <v>11711.690802</v>
      </c>
      <c r="G9" s="19">
        <v>36461</v>
      </c>
      <c r="H9" s="20">
        <f t="shared" si="1"/>
        <v>33282.512325</v>
      </c>
      <c r="I9" s="21">
        <v>0</v>
      </c>
      <c r="J9" s="22">
        <v>0</v>
      </c>
      <c r="K9" s="83">
        <v>0</v>
      </c>
      <c r="L9" s="86">
        <v>0</v>
      </c>
      <c r="M9" s="25">
        <f t="shared" si="3"/>
        <v>49291.16</v>
      </c>
      <c r="N9" s="116">
        <f t="shared" si="4"/>
        <v>44994.203127</v>
      </c>
    </row>
    <row r="10" spans="1:14" ht="123" customHeight="1">
      <c r="A10" s="173"/>
      <c r="B10" s="175"/>
      <c r="C10" s="177" t="s">
        <v>206</v>
      </c>
      <c r="D10" s="177"/>
      <c r="E10" s="19">
        <v>0</v>
      </c>
      <c r="F10" s="20">
        <v>0</v>
      </c>
      <c r="G10" s="19">
        <v>10461</v>
      </c>
      <c r="H10" s="20">
        <f t="shared" si="1"/>
        <v>9549.062325</v>
      </c>
      <c r="I10" s="21">
        <v>0</v>
      </c>
      <c r="J10" s="22">
        <v>0</v>
      </c>
      <c r="K10" s="23">
        <v>0</v>
      </c>
      <c r="L10" s="24">
        <f t="shared" si="2"/>
        <v>0</v>
      </c>
      <c r="M10" s="25">
        <f t="shared" si="3"/>
        <v>10461</v>
      </c>
      <c r="N10" s="116">
        <f t="shared" si="4"/>
        <v>9549.062325</v>
      </c>
    </row>
    <row r="11" spans="1:14" ht="84" customHeight="1">
      <c r="A11" s="173"/>
      <c r="B11" s="178" t="s">
        <v>63</v>
      </c>
      <c r="C11" s="177" t="s">
        <v>121</v>
      </c>
      <c r="D11" s="177"/>
      <c r="E11" s="19">
        <v>21455.16</v>
      </c>
      <c r="F11" s="20">
        <f t="shared" si="0"/>
        <v>19584.806427</v>
      </c>
      <c r="G11" s="21">
        <v>35836</v>
      </c>
      <c r="H11" s="20">
        <f t="shared" si="1"/>
        <v>32711.9967</v>
      </c>
      <c r="I11" s="21">
        <v>0</v>
      </c>
      <c r="J11" s="22">
        <v>0</v>
      </c>
      <c r="K11" s="21">
        <f>G11</f>
        <v>35836</v>
      </c>
      <c r="L11" s="24">
        <f t="shared" si="2"/>
        <v>32711.9967</v>
      </c>
      <c r="M11" s="25">
        <f t="shared" si="3"/>
        <v>93127.16</v>
      </c>
      <c r="N11" s="116">
        <f t="shared" si="4"/>
        <v>85008.799827</v>
      </c>
    </row>
    <row r="12" spans="1:14" ht="58.5" customHeight="1">
      <c r="A12" s="173"/>
      <c r="B12" s="178"/>
      <c r="C12" s="177" t="s">
        <v>122</v>
      </c>
      <c r="D12" s="177"/>
      <c r="E12" s="19">
        <v>36830.16</v>
      </c>
      <c r="F12" s="20">
        <f t="shared" si="0"/>
        <v>33619.490802</v>
      </c>
      <c r="G12" s="21">
        <v>61461</v>
      </c>
      <c r="H12" s="20">
        <f t="shared" si="1"/>
        <v>56103.137325</v>
      </c>
      <c r="I12" s="21">
        <v>0</v>
      </c>
      <c r="J12" s="22">
        <v>0</v>
      </c>
      <c r="K12" s="21">
        <f>G12</f>
        <v>61461</v>
      </c>
      <c r="L12" s="24">
        <f t="shared" si="2"/>
        <v>56103.137325</v>
      </c>
      <c r="M12" s="25">
        <f t="shared" si="3"/>
        <v>159752.16</v>
      </c>
      <c r="N12" s="116">
        <f t="shared" si="4"/>
        <v>145825.76545200002</v>
      </c>
    </row>
    <row r="13" spans="1:14" ht="47.25" customHeight="1">
      <c r="A13" s="173"/>
      <c r="B13" s="178"/>
      <c r="C13" s="177" t="s">
        <v>123</v>
      </c>
      <c r="D13" s="177"/>
      <c r="E13" s="19">
        <v>6830.16</v>
      </c>
      <c r="F13" s="20">
        <f t="shared" si="0"/>
        <v>6234.740802</v>
      </c>
      <c r="G13" s="21">
        <v>11461.48</v>
      </c>
      <c r="H13" s="20">
        <f t="shared" si="1"/>
        <v>10462.325481</v>
      </c>
      <c r="I13" s="21">
        <v>0</v>
      </c>
      <c r="J13" s="22">
        <v>0</v>
      </c>
      <c r="K13" s="21">
        <f>G13</f>
        <v>11461.48</v>
      </c>
      <c r="L13" s="24">
        <f t="shared" si="2"/>
        <v>10462.325481</v>
      </c>
      <c r="M13" s="25">
        <f t="shared" si="3"/>
        <v>29753.12</v>
      </c>
      <c r="N13" s="116">
        <f t="shared" si="4"/>
        <v>27159.391764</v>
      </c>
    </row>
    <row r="14" spans="1:14" ht="52.5" customHeight="1">
      <c r="A14" s="173"/>
      <c r="B14" s="178"/>
      <c r="C14" s="177" t="s">
        <v>124</v>
      </c>
      <c r="D14" s="177"/>
      <c r="E14" s="21">
        <v>9830.16</v>
      </c>
      <c r="F14" s="20">
        <f t="shared" si="0"/>
        <v>8973.215802</v>
      </c>
      <c r="G14" s="21">
        <v>16461</v>
      </c>
      <c r="H14" s="20">
        <f t="shared" si="1"/>
        <v>15026.012325</v>
      </c>
      <c r="I14" s="21">
        <v>0</v>
      </c>
      <c r="J14" s="22">
        <v>0</v>
      </c>
      <c r="K14" s="21">
        <f>G14</f>
        <v>16461</v>
      </c>
      <c r="L14" s="24">
        <f t="shared" si="2"/>
        <v>15026.012325</v>
      </c>
      <c r="M14" s="25">
        <f t="shared" si="3"/>
        <v>42752.16</v>
      </c>
      <c r="N14" s="116">
        <f t="shared" si="4"/>
        <v>39025.240452</v>
      </c>
    </row>
    <row r="15" spans="1:14" ht="88.5" customHeight="1">
      <c r="A15" s="173"/>
      <c r="B15" s="178"/>
      <c r="C15" s="177" t="s">
        <v>207</v>
      </c>
      <c r="D15" s="177"/>
      <c r="E15" s="28">
        <v>15830.16</v>
      </c>
      <c r="F15" s="20">
        <f t="shared" si="0"/>
        <v>14450.165802</v>
      </c>
      <c r="G15" s="28">
        <v>30830</v>
      </c>
      <c r="H15" s="20">
        <f t="shared" si="1"/>
        <v>28142.39475</v>
      </c>
      <c r="I15" s="21">
        <v>0</v>
      </c>
      <c r="J15" s="22">
        <v>0</v>
      </c>
      <c r="K15" s="87">
        <v>0</v>
      </c>
      <c r="L15" s="85">
        <v>0</v>
      </c>
      <c r="M15" s="25">
        <f t="shared" si="3"/>
        <v>46660.16</v>
      </c>
      <c r="N15" s="116">
        <f t="shared" si="4"/>
        <v>42592.560551999995</v>
      </c>
    </row>
    <row r="16" spans="1:14" ht="57" customHeight="1">
      <c r="A16" s="173"/>
      <c r="B16" s="29"/>
      <c r="C16" s="177" t="s">
        <v>141</v>
      </c>
      <c r="D16" s="177"/>
      <c r="E16" s="23">
        <v>0</v>
      </c>
      <c r="F16" s="24">
        <v>0</v>
      </c>
      <c r="G16" s="30">
        <v>21461.48</v>
      </c>
      <c r="H16" s="20">
        <f t="shared" si="1"/>
        <v>19590.575481</v>
      </c>
      <c r="I16" s="32">
        <v>0</v>
      </c>
      <c r="J16" s="31">
        <v>0</v>
      </c>
      <c r="K16" s="32">
        <v>0</v>
      </c>
      <c r="L16" s="24">
        <v>0</v>
      </c>
      <c r="M16" s="25">
        <f t="shared" si="3"/>
        <v>21461.48</v>
      </c>
      <c r="N16" s="116">
        <f t="shared" si="4"/>
        <v>19590.575481</v>
      </c>
    </row>
    <row r="17" spans="1:14" ht="33" customHeight="1">
      <c r="A17" s="173"/>
      <c r="B17" s="29"/>
      <c r="C17" s="177" t="s">
        <v>125</v>
      </c>
      <c r="D17" s="177"/>
      <c r="E17" s="23">
        <v>0</v>
      </c>
      <c r="F17" s="24">
        <v>0</v>
      </c>
      <c r="G17" s="30">
        <v>21461.48</v>
      </c>
      <c r="H17" s="20">
        <f t="shared" si="1"/>
        <v>19590.575481</v>
      </c>
      <c r="I17" s="32">
        <v>0</v>
      </c>
      <c r="J17" s="31">
        <v>0</v>
      </c>
      <c r="K17" s="32">
        <v>0</v>
      </c>
      <c r="L17" s="24">
        <v>0</v>
      </c>
      <c r="M17" s="25">
        <f t="shared" si="3"/>
        <v>21461.48</v>
      </c>
      <c r="N17" s="116">
        <f t="shared" si="4"/>
        <v>19590.575481</v>
      </c>
    </row>
    <row r="18" spans="1:14" ht="54" customHeight="1">
      <c r="A18" s="173"/>
      <c r="B18" s="29"/>
      <c r="C18" s="177" t="s">
        <v>219</v>
      </c>
      <c r="D18" s="177"/>
      <c r="E18" s="23">
        <v>0</v>
      </c>
      <c r="F18" s="24">
        <v>0</v>
      </c>
      <c r="G18" s="27">
        <v>28961</v>
      </c>
      <c r="H18" s="20">
        <f t="shared" si="1"/>
        <v>26436.324825</v>
      </c>
      <c r="I18" s="32">
        <v>0</v>
      </c>
      <c r="J18" s="31">
        <v>0</v>
      </c>
      <c r="K18" s="32">
        <v>0</v>
      </c>
      <c r="L18" s="24">
        <v>0</v>
      </c>
      <c r="M18" s="25">
        <f t="shared" si="3"/>
        <v>28961</v>
      </c>
      <c r="N18" s="116">
        <f t="shared" si="4"/>
        <v>26436.324825</v>
      </c>
    </row>
    <row r="19" spans="1:14" ht="56.25" customHeight="1">
      <c r="A19" s="173"/>
      <c r="B19" s="29"/>
      <c r="C19" s="177" t="s">
        <v>220</v>
      </c>
      <c r="D19" s="177"/>
      <c r="E19" s="23">
        <v>0</v>
      </c>
      <c r="F19" s="24">
        <v>0</v>
      </c>
      <c r="G19" s="27">
        <v>51461</v>
      </c>
      <c r="H19" s="20">
        <f t="shared" si="1"/>
        <v>46974.887325</v>
      </c>
      <c r="I19" s="32">
        <v>0</v>
      </c>
      <c r="J19" s="31">
        <v>0</v>
      </c>
      <c r="K19" s="32">
        <v>0</v>
      </c>
      <c r="L19" s="24">
        <v>0</v>
      </c>
      <c r="M19" s="25">
        <f t="shared" si="3"/>
        <v>51461</v>
      </c>
      <c r="N19" s="116">
        <f t="shared" si="4"/>
        <v>46974.887325</v>
      </c>
    </row>
    <row r="20" spans="1:14" ht="45" customHeight="1">
      <c r="A20" s="173"/>
      <c r="B20" s="29"/>
      <c r="C20" s="177" t="s">
        <v>221</v>
      </c>
      <c r="D20" s="177"/>
      <c r="E20" s="23">
        <v>0</v>
      </c>
      <c r="F20" s="24">
        <v>0</v>
      </c>
      <c r="G20" s="27">
        <v>16461</v>
      </c>
      <c r="H20" s="20">
        <f t="shared" si="1"/>
        <v>15026.012325</v>
      </c>
      <c r="I20" s="32">
        <v>0</v>
      </c>
      <c r="J20" s="31">
        <v>0</v>
      </c>
      <c r="K20" s="32">
        <v>0</v>
      </c>
      <c r="L20" s="24">
        <v>0</v>
      </c>
      <c r="M20" s="25">
        <f t="shared" si="3"/>
        <v>16461</v>
      </c>
      <c r="N20" s="116">
        <f t="shared" si="4"/>
        <v>15026.012325</v>
      </c>
    </row>
    <row r="21" spans="1:14" ht="51" customHeight="1">
      <c r="A21" s="173"/>
      <c r="B21" s="178" t="s">
        <v>126</v>
      </c>
      <c r="C21" s="177" t="s">
        <v>223</v>
      </c>
      <c r="D21" s="177"/>
      <c r="E21" s="23">
        <v>63830.16</v>
      </c>
      <c r="F21" s="24">
        <f>E21*0.912825</f>
        <v>58265.765802</v>
      </c>
      <c r="G21" s="23">
        <v>0</v>
      </c>
      <c r="H21" s="20">
        <f t="shared" si="1"/>
        <v>0</v>
      </c>
      <c r="I21" s="23">
        <v>0</v>
      </c>
      <c r="J21" s="24">
        <v>0</v>
      </c>
      <c r="K21" s="23">
        <v>0</v>
      </c>
      <c r="L21" s="24">
        <v>0</v>
      </c>
      <c r="M21" s="25">
        <f t="shared" si="3"/>
        <v>63830.16</v>
      </c>
      <c r="N21" s="116">
        <f t="shared" si="4"/>
        <v>58265.765802</v>
      </c>
    </row>
    <row r="22" spans="1:14" ht="49.5" customHeight="1">
      <c r="A22" s="173"/>
      <c r="B22" s="178"/>
      <c r="C22" s="177" t="s">
        <v>64</v>
      </c>
      <c r="D22" s="177"/>
      <c r="E22" s="23">
        <v>5830.16</v>
      </c>
      <c r="F22" s="24">
        <f>E22*0.912825</f>
        <v>5321.9158019999995</v>
      </c>
      <c r="G22" s="24">
        <v>0</v>
      </c>
      <c r="H22" s="20">
        <f t="shared" si="1"/>
        <v>0</v>
      </c>
      <c r="I22" s="24">
        <v>0</v>
      </c>
      <c r="J22" s="24">
        <v>0</v>
      </c>
      <c r="K22" s="23">
        <v>0</v>
      </c>
      <c r="L22" s="24">
        <v>0</v>
      </c>
      <c r="M22" s="25">
        <f t="shared" si="3"/>
        <v>5830.16</v>
      </c>
      <c r="N22" s="116">
        <f t="shared" si="4"/>
        <v>5321.9158019999995</v>
      </c>
    </row>
    <row r="23" spans="1:14" ht="69" customHeight="1">
      <c r="A23" s="173"/>
      <c r="B23" s="178"/>
      <c r="C23" s="177" t="s">
        <v>208</v>
      </c>
      <c r="D23" s="177"/>
      <c r="E23" s="19">
        <v>9830.16</v>
      </c>
      <c r="F23" s="24">
        <f>E23*0.912825</f>
        <v>8973.215802</v>
      </c>
      <c r="G23" s="19">
        <v>9830.16</v>
      </c>
      <c r="H23" s="24">
        <f>G23*0.912825</f>
        <v>8973.215802</v>
      </c>
      <c r="I23" s="19">
        <v>9830.16</v>
      </c>
      <c r="J23" s="24">
        <f>I23*0.912825</f>
        <v>8973.215802</v>
      </c>
      <c r="K23" s="23">
        <v>0</v>
      </c>
      <c r="L23" s="81">
        <v>0</v>
      </c>
      <c r="M23" s="25">
        <f>E23+G23+I23</f>
        <v>29490.48</v>
      </c>
      <c r="N23" s="116">
        <f t="shared" si="4"/>
        <v>26919.647406000004</v>
      </c>
    </row>
    <row r="24" spans="1:14" ht="66.75" customHeight="1">
      <c r="A24" s="173"/>
      <c r="B24" s="178"/>
      <c r="C24" s="177" t="s">
        <v>179</v>
      </c>
      <c r="D24" s="177"/>
      <c r="E24" s="33">
        <v>0</v>
      </c>
      <c r="F24" s="24">
        <f aca="true" t="shared" si="5" ref="F24:F37">E24*0.912825</f>
        <v>0</v>
      </c>
      <c r="G24" s="33">
        <v>41461</v>
      </c>
      <c r="H24" s="20">
        <f t="shared" si="1"/>
        <v>37846.637325</v>
      </c>
      <c r="I24" s="23">
        <v>0</v>
      </c>
      <c r="J24" s="24">
        <f aca="true" t="shared" si="6" ref="J24:J37">I24*0.912825</f>
        <v>0</v>
      </c>
      <c r="K24" s="23">
        <v>0</v>
      </c>
      <c r="L24" s="24">
        <v>0</v>
      </c>
      <c r="M24" s="25">
        <f t="shared" si="3"/>
        <v>41461</v>
      </c>
      <c r="N24" s="116">
        <f t="shared" si="4"/>
        <v>37846.637325</v>
      </c>
    </row>
    <row r="25" spans="1:14" ht="104.25" customHeight="1">
      <c r="A25" s="173"/>
      <c r="B25" s="178"/>
      <c r="C25" s="177" t="s">
        <v>180</v>
      </c>
      <c r="D25" s="177"/>
      <c r="E25" s="33">
        <v>0</v>
      </c>
      <c r="F25" s="24">
        <f t="shared" si="5"/>
        <v>0</v>
      </c>
      <c r="G25" s="33">
        <v>14961</v>
      </c>
      <c r="H25" s="20">
        <f t="shared" si="1"/>
        <v>13656.774825</v>
      </c>
      <c r="I25" s="23">
        <v>0</v>
      </c>
      <c r="J25" s="24">
        <f t="shared" si="6"/>
        <v>0</v>
      </c>
      <c r="K25" s="23">
        <v>0</v>
      </c>
      <c r="L25" s="24">
        <v>0</v>
      </c>
      <c r="M25" s="25">
        <f t="shared" si="3"/>
        <v>14961</v>
      </c>
      <c r="N25" s="116">
        <f t="shared" si="4"/>
        <v>13656.774825</v>
      </c>
    </row>
    <row r="26" spans="1:14" ht="81" customHeight="1">
      <c r="A26" s="173"/>
      <c r="B26" s="178" t="s">
        <v>18</v>
      </c>
      <c r="C26" s="179" t="s">
        <v>157</v>
      </c>
      <c r="D26" s="179"/>
      <c r="E26" s="34">
        <v>92030.16</v>
      </c>
      <c r="F26" s="24">
        <f t="shared" si="5"/>
        <v>84007.430802</v>
      </c>
      <c r="G26" s="33">
        <v>0</v>
      </c>
      <c r="H26" s="20">
        <f t="shared" si="1"/>
        <v>0</v>
      </c>
      <c r="I26" s="23">
        <v>0</v>
      </c>
      <c r="J26" s="24">
        <f t="shared" si="6"/>
        <v>0</v>
      </c>
      <c r="K26" s="23">
        <v>0</v>
      </c>
      <c r="L26" s="24">
        <v>0</v>
      </c>
      <c r="M26" s="25">
        <f t="shared" si="3"/>
        <v>92030.16</v>
      </c>
      <c r="N26" s="116">
        <f t="shared" si="4"/>
        <v>84007.430802</v>
      </c>
    </row>
    <row r="27" spans="1:14" ht="34.5" customHeight="1">
      <c r="A27" s="173"/>
      <c r="B27" s="178"/>
      <c r="C27" s="179" t="s">
        <v>181</v>
      </c>
      <c r="D27" s="179"/>
      <c r="E27" s="34"/>
      <c r="F27" s="24"/>
      <c r="G27" s="34">
        <v>229461</v>
      </c>
      <c r="H27" s="20">
        <f t="shared" si="1"/>
        <v>209457.737325</v>
      </c>
      <c r="I27" s="19">
        <v>0</v>
      </c>
      <c r="J27" s="24">
        <f t="shared" si="6"/>
        <v>0</v>
      </c>
      <c r="K27" s="19">
        <v>0</v>
      </c>
      <c r="L27" s="20">
        <f>K27*0.74</f>
        <v>0</v>
      </c>
      <c r="M27" s="25">
        <f t="shared" si="3"/>
        <v>229461</v>
      </c>
      <c r="N27" s="116">
        <f t="shared" si="4"/>
        <v>209457.737325</v>
      </c>
    </row>
    <row r="28" spans="1:14" ht="40.5" customHeight="1">
      <c r="A28" s="173"/>
      <c r="B28" s="178"/>
      <c r="C28" s="179" t="s">
        <v>65</v>
      </c>
      <c r="D28" s="179"/>
      <c r="E28" s="34">
        <v>0</v>
      </c>
      <c r="F28" s="24">
        <f t="shared" si="5"/>
        <v>0</v>
      </c>
      <c r="G28" s="34">
        <v>20961</v>
      </c>
      <c r="H28" s="20">
        <f t="shared" si="1"/>
        <v>19133.724825</v>
      </c>
      <c r="I28" s="19">
        <v>0</v>
      </c>
      <c r="J28" s="24">
        <f t="shared" si="6"/>
        <v>0</v>
      </c>
      <c r="K28" s="19">
        <v>0</v>
      </c>
      <c r="L28" s="20">
        <f>K28*0.74</f>
        <v>0</v>
      </c>
      <c r="M28" s="25">
        <f t="shared" si="3"/>
        <v>20961</v>
      </c>
      <c r="N28" s="116">
        <f t="shared" si="4"/>
        <v>19133.724825</v>
      </c>
    </row>
    <row r="29" spans="1:14" ht="37.5" customHeight="1">
      <c r="A29" s="173"/>
      <c r="B29" s="178"/>
      <c r="C29" s="179" t="s">
        <v>158</v>
      </c>
      <c r="D29" s="179"/>
      <c r="E29" s="19">
        <v>0</v>
      </c>
      <c r="F29" s="24">
        <f t="shared" si="5"/>
        <v>0</v>
      </c>
      <c r="G29" s="19">
        <v>229461</v>
      </c>
      <c r="H29" s="20">
        <f t="shared" si="1"/>
        <v>209457.737325</v>
      </c>
      <c r="I29" s="19">
        <v>0</v>
      </c>
      <c r="J29" s="24">
        <f t="shared" si="6"/>
        <v>0</v>
      </c>
      <c r="K29" s="19">
        <v>0</v>
      </c>
      <c r="L29" s="20">
        <f>K29*0.74</f>
        <v>0</v>
      </c>
      <c r="M29" s="25">
        <f t="shared" si="3"/>
        <v>229461</v>
      </c>
      <c r="N29" s="116">
        <f t="shared" si="4"/>
        <v>209457.737325</v>
      </c>
    </row>
    <row r="30" spans="1:14" ht="31.5" customHeight="1">
      <c r="A30" s="173"/>
      <c r="B30" s="178"/>
      <c r="C30" s="179" t="s">
        <v>183</v>
      </c>
      <c r="D30" s="179"/>
      <c r="E30" s="19">
        <v>0</v>
      </c>
      <c r="F30" s="24">
        <f t="shared" si="5"/>
        <v>0</v>
      </c>
      <c r="G30" s="19">
        <v>10461</v>
      </c>
      <c r="H30" s="20">
        <f t="shared" si="1"/>
        <v>9549.062325</v>
      </c>
      <c r="I30" s="19">
        <v>0</v>
      </c>
      <c r="J30" s="24">
        <f t="shared" si="6"/>
        <v>0</v>
      </c>
      <c r="K30" s="19">
        <v>0</v>
      </c>
      <c r="L30" s="20">
        <f>K30*0.74</f>
        <v>0</v>
      </c>
      <c r="M30" s="25">
        <f t="shared" si="3"/>
        <v>10461</v>
      </c>
      <c r="N30" s="116">
        <f t="shared" si="4"/>
        <v>9549.062325</v>
      </c>
    </row>
    <row r="31" spans="1:14" ht="40.5" customHeight="1">
      <c r="A31" s="173"/>
      <c r="B31" s="178" t="s">
        <v>42</v>
      </c>
      <c r="C31" s="179" t="s">
        <v>139</v>
      </c>
      <c r="D31" s="179"/>
      <c r="E31" s="19">
        <v>0</v>
      </c>
      <c r="F31" s="24">
        <f t="shared" si="5"/>
        <v>0</v>
      </c>
      <c r="G31" s="19">
        <v>231461</v>
      </c>
      <c r="H31" s="20">
        <f t="shared" si="1"/>
        <v>211283.387325</v>
      </c>
      <c r="I31" s="19">
        <v>0</v>
      </c>
      <c r="J31" s="24">
        <f t="shared" si="6"/>
        <v>0</v>
      </c>
      <c r="K31" s="34">
        <v>0</v>
      </c>
      <c r="L31" s="20">
        <f>K31*0.74</f>
        <v>0</v>
      </c>
      <c r="M31" s="25">
        <f t="shared" si="3"/>
        <v>231461</v>
      </c>
      <c r="N31" s="116">
        <f t="shared" si="4"/>
        <v>211283.387325</v>
      </c>
    </row>
    <row r="32" spans="1:14" ht="38.25" customHeight="1">
      <c r="A32" s="117"/>
      <c r="B32" s="178"/>
      <c r="C32" s="179" t="s">
        <v>138</v>
      </c>
      <c r="D32" s="179"/>
      <c r="E32" s="19">
        <v>0</v>
      </c>
      <c r="F32" s="24">
        <f t="shared" si="5"/>
        <v>0</v>
      </c>
      <c r="G32" s="19">
        <v>231461</v>
      </c>
      <c r="H32" s="20">
        <f t="shared" si="1"/>
        <v>211283.387325</v>
      </c>
      <c r="I32" s="19">
        <v>0</v>
      </c>
      <c r="J32" s="24">
        <f t="shared" si="6"/>
        <v>0</v>
      </c>
      <c r="K32" s="19">
        <v>0</v>
      </c>
      <c r="L32" s="20">
        <v>0</v>
      </c>
      <c r="M32" s="25">
        <f t="shared" si="3"/>
        <v>231461</v>
      </c>
      <c r="N32" s="116">
        <f t="shared" si="4"/>
        <v>211283.387325</v>
      </c>
    </row>
    <row r="33" spans="1:14" s="36" customFormat="1" ht="57" customHeight="1">
      <c r="A33" s="118"/>
      <c r="B33" s="178"/>
      <c r="C33" s="180" t="s">
        <v>150</v>
      </c>
      <c r="D33" s="180"/>
      <c r="E33" s="19">
        <v>12830.16</v>
      </c>
      <c r="F33" s="24">
        <f t="shared" si="5"/>
        <v>11711.690802</v>
      </c>
      <c r="G33" s="19">
        <f>E33</f>
        <v>12830.16</v>
      </c>
      <c r="H33" s="20">
        <f t="shared" si="1"/>
        <v>11711.690802</v>
      </c>
      <c r="I33" s="19">
        <v>0</v>
      </c>
      <c r="J33" s="24">
        <f t="shared" si="6"/>
        <v>0</v>
      </c>
      <c r="K33" s="19">
        <v>0</v>
      </c>
      <c r="L33" s="20">
        <v>0</v>
      </c>
      <c r="M33" s="25">
        <f t="shared" si="3"/>
        <v>25660.32</v>
      </c>
      <c r="N33" s="116">
        <f t="shared" si="4"/>
        <v>23423.381604</v>
      </c>
    </row>
    <row r="34" spans="1:14" ht="33.75" customHeight="1">
      <c r="A34" s="117"/>
      <c r="B34" s="178"/>
      <c r="C34" s="180" t="s">
        <v>184</v>
      </c>
      <c r="D34" s="180"/>
      <c r="E34" s="19">
        <v>10830.16</v>
      </c>
      <c r="F34" s="24">
        <f t="shared" si="5"/>
        <v>9886.040802</v>
      </c>
      <c r="G34" s="19">
        <f>E34</f>
        <v>10830.16</v>
      </c>
      <c r="H34" s="20">
        <f t="shared" si="1"/>
        <v>9886.040802</v>
      </c>
      <c r="I34" s="19">
        <f>E34</f>
        <v>10830.16</v>
      </c>
      <c r="J34" s="24">
        <f t="shared" si="6"/>
        <v>9886.040802</v>
      </c>
      <c r="K34" s="19">
        <f>E34</f>
        <v>10830.16</v>
      </c>
      <c r="L34" s="20">
        <f>K34*0.912825</f>
        <v>9886.040802</v>
      </c>
      <c r="M34" s="25">
        <f>E34+G34+I34+K34</f>
        <v>43320.64</v>
      </c>
      <c r="N34" s="116">
        <f t="shared" si="4"/>
        <v>39544.163208</v>
      </c>
    </row>
    <row r="35" spans="1:14" ht="57" customHeight="1">
      <c r="A35" s="173"/>
      <c r="B35" s="177" t="s">
        <v>225</v>
      </c>
      <c r="C35" s="177" t="s">
        <v>43</v>
      </c>
      <c r="D35" s="177"/>
      <c r="E35" s="23">
        <v>20830.16</v>
      </c>
      <c r="F35" s="24">
        <f t="shared" si="5"/>
        <v>19014.290802</v>
      </c>
      <c r="G35" s="23">
        <v>0</v>
      </c>
      <c r="H35" s="20">
        <f t="shared" si="1"/>
        <v>0</v>
      </c>
      <c r="I35" s="23">
        <v>0</v>
      </c>
      <c r="J35" s="24">
        <f t="shared" si="6"/>
        <v>0</v>
      </c>
      <c r="K35" s="23">
        <f>E35</f>
        <v>20830.16</v>
      </c>
      <c r="L35" s="20">
        <f>K35*0.912825</f>
        <v>19014.290802</v>
      </c>
      <c r="M35" s="25">
        <f t="shared" si="3"/>
        <v>41660.32</v>
      </c>
      <c r="N35" s="116">
        <f t="shared" si="4"/>
        <v>38028.581604</v>
      </c>
    </row>
    <row r="36" spans="1:14" ht="123.75" customHeight="1">
      <c r="A36" s="173"/>
      <c r="B36" s="177"/>
      <c r="C36" s="177" t="s">
        <v>66</v>
      </c>
      <c r="D36" s="177"/>
      <c r="E36" s="23">
        <v>14030.16</v>
      </c>
      <c r="F36" s="24">
        <f t="shared" si="5"/>
        <v>12807.080802</v>
      </c>
      <c r="G36" s="23">
        <v>0</v>
      </c>
      <c r="H36" s="20">
        <f t="shared" si="1"/>
        <v>0</v>
      </c>
      <c r="I36" s="23">
        <v>0</v>
      </c>
      <c r="J36" s="24">
        <f t="shared" si="6"/>
        <v>0</v>
      </c>
      <c r="K36" s="23">
        <f>E36</f>
        <v>14030.16</v>
      </c>
      <c r="L36" s="20">
        <f>K36*0.912825</f>
        <v>12807.080802</v>
      </c>
      <c r="M36" s="25">
        <f t="shared" si="3"/>
        <v>28060.32</v>
      </c>
      <c r="N36" s="116">
        <f t="shared" si="4"/>
        <v>25614.161604</v>
      </c>
    </row>
    <row r="37" spans="1:14" ht="121.5" customHeight="1">
      <c r="A37" s="173"/>
      <c r="B37" s="37" t="s">
        <v>26</v>
      </c>
      <c r="C37" s="176" t="s">
        <v>182</v>
      </c>
      <c r="D37" s="176"/>
      <c r="E37" s="19">
        <v>0</v>
      </c>
      <c r="F37" s="24">
        <f t="shared" si="5"/>
        <v>0</v>
      </c>
      <c r="G37" s="23">
        <v>0</v>
      </c>
      <c r="H37" s="20">
        <f t="shared" si="1"/>
        <v>0</v>
      </c>
      <c r="I37" s="23">
        <v>0</v>
      </c>
      <c r="J37" s="24">
        <f t="shared" si="6"/>
        <v>0</v>
      </c>
      <c r="K37" s="84">
        <v>23752.67</v>
      </c>
      <c r="L37" s="20">
        <f>K37*0.912825</f>
        <v>21682.03099275</v>
      </c>
      <c r="M37" s="25">
        <f t="shared" si="3"/>
        <v>23752.67</v>
      </c>
      <c r="N37" s="116">
        <f t="shared" si="4"/>
        <v>21682.03099275</v>
      </c>
    </row>
    <row r="38" spans="1:14" ht="15" customHeight="1" thickBot="1">
      <c r="A38" s="181"/>
      <c r="B38" s="182" t="s">
        <v>10</v>
      </c>
      <c r="C38" s="182"/>
      <c r="D38" s="182"/>
      <c r="E38" s="120">
        <f aca="true" t="shared" si="7" ref="E38:N38">SUM(E7:E37)</f>
        <v>375107.55999999994</v>
      </c>
      <c r="F38" s="120">
        <f t="shared" si="7"/>
        <v>342407.55845699995</v>
      </c>
      <c r="G38" s="121">
        <f t="shared" si="7"/>
        <v>1477777.3999999997</v>
      </c>
      <c r="H38" s="122">
        <f t="shared" si="7"/>
        <v>1348952.155155</v>
      </c>
      <c r="I38" s="123">
        <f t="shared" si="7"/>
        <v>20660.32</v>
      </c>
      <c r="J38" s="124">
        <f t="shared" si="7"/>
        <v>18859.256604000002</v>
      </c>
      <c r="K38" s="123">
        <f t="shared" si="7"/>
        <v>194662.63</v>
      </c>
      <c r="L38" s="124">
        <f t="shared" si="7"/>
        <v>177692.91522975</v>
      </c>
      <c r="M38" s="121">
        <f t="shared" si="7"/>
        <v>2068207.9100000001</v>
      </c>
      <c r="N38" s="125">
        <f t="shared" si="7"/>
        <v>1887911.88544575</v>
      </c>
    </row>
    <row r="39" spans="1:14" ht="15" customHeight="1" hidden="1">
      <c r="A39" s="183" t="s">
        <v>8</v>
      </c>
      <c r="B39" s="184" t="s">
        <v>9</v>
      </c>
      <c r="C39" s="184"/>
      <c r="D39" s="184"/>
      <c r="E39" s="184"/>
      <c r="F39" s="184"/>
      <c r="G39" s="184"/>
      <c r="H39" s="184"/>
      <c r="I39" s="184"/>
      <c r="J39" s="184"/>
      <c r="K39" s="184"/>
      <c r="L39" s="184"/>
      <c r="M39" s="184"/>
      <c r="N39" s="26"/>
    </row>
    <row r="40" spans="1:14" ht="48.75" customHeight="1" hidden="1">
      <c r="A40" s="183"/>
      <c r="B40" s="38" t="s">
        <v>14</v>
      </c>
      <c r="C40" s="185"/>
      <c r="D40" s="185"/>
      <c r="E40" s="39"/>
      <c r="F40" s="40"/>
      <c r="G40" s="37"/>
      <c r="H40" s="24"/>
      <c r="I40" s="41"/>
      <c r="J40" s="42"/>
      <c r="K40" s="41"/>
      <c r="L40" s="42"/>
      <c r="M40" s="27"/>
      <c r="N40" s="26"/>
    </row>
    <row r="41" spans="1:14" ht="15" customHeight="1" hidden="1">
      <c r="A41" s="183"/>
      <c r="B41" s="184" t="s">
        <v>4</v>
      </c>
      <c r="C41" s="186"/>
      <c r="D41" s="186"/>
      <c r="E41" s="186"/>
      <c r="F41" s="186"/>
      <c r="G41" s="186"/>
      <c r="H41" s="186"/>
      <c r="I41" s="186"/>
      <c r="J41" s="186"/>
      <c r="K41" s="186"/>
      <c r="L41" s="186"/>
      <c r="M41" s="186"/>
      <c r="N41" s="26"/>
    </row>
    <row r="42" spans="1:14" ht="23.25" customHeight="1" hidden="1">
      <c r="A42" s="183"/>
      <c r="B42" s="38" t="s">
        <v>14</v>
      </c>
      <c r="C42" s="187"/>
      <c r="D42" s="187"/>
      <c r="M42" s="27"/>
      <c r="N42" s="26"/>
    </row>
    <row r="43" spans="1:14" ht="15" customHeight="1" hidden="1">
      <c r="A43" s="183"/>
      <c r="B43" s="184" t="s">
        <v>5</v>
      </c>
      <c r="C43" s="184"/>
      <c r="D43" s="184"/>
      <c r="E43" s="184"/>
      <c r="F43" s="184"/>
      <c r="G43" s="184"/>
      <c r="H43" s="184"/>
      <c r="I43" s="184"/>
      <c r="J43" s="184"/>
      <c r="K43" s="184"/>
      <c r="L43" s="184"/>
      <c r="M43" s="184"/>
      <c r="N43" s="26"/>
    </row>
    <row r="44" spans="1:14" ht="15" hidden="1">
      <c r="A44" s="183"/>
      <c r="B44" s="38" t="s">
        <v>14</v>
      </c>
      <c r="C44" s="187"/>
      <c r="D44" s="187"/>
      <c r="E44" s="39"/>
      <c r="F44" s="40"/>
      <c r="G44" s="37"/>
      <c r="H44" s="24"/>
      <c r="I44" s="41"/>
      <c r="J44" s="42"/>
      <c r="K44" s="41"/>
      <c r="L44" s="42"/>
      <c r="M44" s="27"/>
      <c r="N44" s="26"/>
    </row>
    <row r="45" spans="1:14" ht="15" customHeight="1" hidden="1">
      <c r="A45" s="183"/>
      <c r="B45" s="188" t="s">
        <v>10</v>
      </c>
      <c r="C45" s="188"/>
      <c r="D45" s="188"/>
      <c r="E45" s="46">
        <v>0</v>
      </c>
      <c r="F45" s="47"/>
      <c r="G45" s="48"/>
      <c r="H45" s="49"/>
      <c r="I45" s="50"/>
      <c r="J45" s="51"/>
      <c r="K45" s="50"/>
      <c r="L45" s="51"/>
      <c r="M45" s="48">
        <v>0</v>
      </c>
      <c r="N45" s="26"/>
    </row>
    <row r="46" spans="1:14" ht="22.5" customHeight="1">
      <c r="A46" s="172" t="s">
        <v>164</v>
      </c>
      <c r="B46" s="174" t="s">
        <v>50</v>
      </c>
      <c r="C46" s="174"/>
      <c r="D46" s="174"/>
      <c r="E46" s="174"/>
      <c r="F46" s="174"/>
      <c r="G46" s="174"/>
      <c r="H46" s="174"/>
      <c r="I46" s="174"/>
      <c r="J46" s="174"/>
      <c r="K46" s="174"/>
      <c r="L46" s="174"/>
      <c r="M46" s="174"/>
      <c r="N46" s="126"/>
    </row>
    <row r="47" spans="1:14" ht="58.5" customHeight="1">
      <c r="A47" s="173"/>
      <c r="B47" s="52" t="s">
        <v>22</v>
      </c>
      <c r="C47" s="176" t="s">
        <v>210</v>
      </c>
      <c r="D47" s="189"/>
      <c r="E47" s="98">
        <v>20830.16</v>
      </c>
      <c r="F47" s="103">
        <f>E47*0.912825</f>
        <v>19014.290802</v>
      </c>
      <c r="G47" s="104">
        <v>0</v>
      </c>
      <c r="H47" s="105">
        <v>0</v>
      </c>
      <c r="I47" s="98">
        <v>0</v>
      </c>
      <c r="J47" s="105">
        <v>0</v>
      </c>
      <c r="K47" s="98"/>
      <c r="L47" s="31">
        <v>0</v>
      </c>
      <c r="M47" s="54">
        <f aca="true" t="shared" si="8" ref="M47:N50">E47+G47+I47+K47</f>
        <v>20830.16</v>
      </c>
      <c r="N47" s="116">
        <f t="shared" si="8"/>
        <v>19014.290802</v>
      </c>
    </row>
    <row r="48" spans="1:14" ht="37.5" customHeight="1">
      <c r="A48" s="173"/>
      <c r="B48" s="190"/>
      <c r="C48" s="176" t="s">
        <v>159</v>
      </c>
      <c r="D48" s="189"/>
      <c r="E48" s="98">
        <v>0</v>
      </c>
      <c r="F48" s="98">
        <v>0</v>
      </c>
      <c r="G48" s="104">
        <v>371961.48</v>
      </c>
      <c r="H48" s="105">
        <f>G48*0.912825</f>
        <v>339535.737981</v>
      </c>
      <c r="I48" s="98">
        <v>0</v>
      </c>
      <c r="J48" s="98">
        <v>0</v>
      </c>
      <c r="K48" s="98">
        <v>0</v>
      </c>
      <c r="L48" s="32">
        <v>0</v>
      </c>
      <c r="M48" s="54">
        <f t="shared" si="8"/>
        <v>371961.48</v>
      </c>
      <c r="N48" s="116">
        <f t="shared" si="8"/>
        <v>339535.737981</v>
      </c>
    </row>
    <row r="49" spans="1:14" ht="33" customHeight="1">
      <c r="A49" s="173"/>
      <c r="B49" s="190"/>
      <c r="C49" s="176" t="s">
        <v>204</v>
      </c>
      <c r="D49" s="189"/>
      <c r="E49" s="98">
        <v>0</v>
      </c>
      <c r="F49" s="98">
        <v>0</v>
      </c>
      <c r="G49" s="104">
        <v>406961</v>
      </c>
      <c r="H49" s="105">
        <f>G49*0.912825</f>
        <v>371484.174825</v>
      </c>
      <c r="I49" s="98">
        <v>0</v>
      </c>
      <c r="J49" s="98">
        <v>0</v>
      </c>
      <c r="K49" s="98">
        <v>0</v>
      </c>
      <c r="L49" s="32">
        <v>0</v>
      </c>
      <c r="M49" s="54">
        <f t="shared" si="8"/>
        <v>406961</v>
      </c>
      <c r="N49" s="116">
        <f t="shared" si="8"/>
        <v>371484.174825</v>
      </c>
    </row>
    <row r="50" spans="1:14" ht="87.75" customHeight="1">
      <c r="A50" s="173"/>
      <c r="B50" s="37" t="s">
        <v>25</v>
      </c>
      <c r="C50" s="176" t="s">
        <v>211</v>
      </c>
      <c r="D50" s="176"/>
      <c r="E50" s="98">
        <v>0</v>
      </c>
      <c r="F50" s="103">
        <v>0</v>
      </c>
      <c r="G50" s="100">
        <v>256370</v>
      </c>
      <c r="H50" s="105">
        <f>G50*0.912825</f>
        <v>234020.94525</v>
      </c>
      <c r="I50" s="98">
        <v>0</v>
      </c>
      <c r="J50" s="105">
        <v>0</v>
      </c>
      <c r="K50" s="98">
        <v>0</v>
      </c>
      <c r="L50" s="31">
        <v>0</v>
      </c>
      <c r="M50" s="54">
        <f t="shared" si="8"/>
        <v>256370</v>
      </c>
      <c r="N50" s="116">
        <f t="shared" si="8"/>
        <v>234020.94525</v>
      </c>
    </row>
    <row r="51" spans="1:14" ht="15" customHeight="1" hidden="1">
      <c r="A51" s="127"/>
      <c r="B51" s="184" t="s">
        <v>6</v>
      </c>
      <c r="C51" s="184"/>
      <c r="D51" s="184"/>
      <c r="E51" s="184"/>
      <c r="F51" s="184"/>
      <c r="G51" s="184"/>
      <c r="H51" s="184"/>
      <c r="I51" s="184"/>
      <c r="J51" s="184"/>
      <c r="K51" s="184"/>
      <c r="L51" s="184"/>
      <c r="M51" s="184"/>
      <c r="N51" s="116">
        <f>M51/1.353</f>
        <v>0</v>
      </c>
    </row>
    <row r="52" spans="1:14" ht="15" customHeight="1" hidden="1">
      <c r="A52" s="127"/>
      <c r="B52" s="38" t="s">
        <v>14</v>
      </c>
      <c r="C52" s="191"/>
      <c r="D52" s="191"/>
      <c r="E52" s="108"/>
      <c r="F52" s="40"/>
      <c r="G52" s="37"/>
      <c r="H52" s="24"/>
      <c r="I52" s="112"/>
      <c r="J52" s="42"/>
      <c r="K52" s="112"/>
      <c r="L52" s="42"/>
      <c r="M52" s="27">
        <v>0</v>
      </c>
      <c r="N52" s="116">
        <f>M52/1.353</f>
        <v>0</v>
      </c>
    </row>
    <row r="53" spans="1:14" ht="15.75" thickBot="1">
      <c r="A53" s="128"/>
      <c r="B53" s="182" t="s">
        <v>11</v>
      </c>
      <c r="C53" s="182"/>
      <c r="D53" s="182"/>
      <c r="E53" s="123">
        <f>SUM(E47:E50)</f>
        <v>20830.16</v>
      </c>
      <c r="F53" s="129">
        <f>SUM(F47:F50)</f>
        <v>19014.290802</v>
      </c>
      <c r="G53" s="121">
        <f>SUM(G47:G50)</f>
        <v>1035292.48</v>
      </c>
      <c r="H53" s="122">
        <f>SUM(H47:H50)</f>
        <v>945040.858056</v>
      </c>
      <c r="I53" s="123">
        <v>0</v>
      </c>
      <c r="J53" s="124">
        <f>SUM(J47:J50)</f>
        <v>0</v>
      </c>
      <c r="K53" s="123">
        <v>0</v>
      </c>
      <c r="L53" s="124">
        <v>0</v>
      </c>
      <c r="M53" s="121">
        <f>SUM(M47:M50)</f>
        <v>1056122.64</v>
      </c>
      <c r="N53" s="125">
        <f>SUM(N47:N52)</f>
        <v>964055.148858</v>
      </c>
    </row>
    <row r="54" spans="1:14" ht="18.75" customHeight="1">
      <c r="A54" s="172" t="s">
        <v>165</v>
      </c>
      <c r="B54" s="174" t="s">
        <v>49</v>
      </c>
      <c r="C54" s="174"/>
      <c r="D54" s="174"/>
      <c r="E54" s="174"/>
      <c r="F54" s="174"/>
      <c r="G54" s="174"/>
      <c r="H54" s="174"/>
      <c r="I54" s="174"/>
      <c r="J54" s="174"/>
      <c r="K54" s="174"/>
      <c r="L54" s="174"/>
      <c r="M54" s="174"/>
      <c r="N54" s="126"/>
    </row>
    <row r="55" spans="1:14" ht="96.75" customHeight="1">
      <c r="A55" s="173"/>
      <c r="B55" s="178" t="s">
        <v>44</v>
      </c>
      <c r="C55" s="177" t="s">
        <v>154</v>
      </c>
      <c r="D55" s="177"/>
      <c r="E55" s="34">
        <v>5780.16</v>
      </c>
      <c r="F55" s="55">
        <f>E55*0.912825</f>
        <v>5276.274552</v>
      </c>
      <c r="G55" s="19">
        <v>11361</v>
      </c>
      <c r="H55" s="55">
        <f>G55*0.912825</f>
        <v>10370.604825</v>
      </c>
      <c r="I55" s="34">
        <v>5780.16</v>
      </c>
      <c r="J55" s="55">
        <f>I55*0.912825</f>
        <v>5276.274552</v>
      </c>
      <c r="K55" s="34">
        <v>5780.16</v>
      </c>
      <c r="L55" s="55">
        <f>K55*0.912825</f>
        <v>5276.274552</v>
      </c>
      <c r="M55" s="19">
        <f>SUM(E55,G55,I55,K55)</f>
        <v>28701.48</v>
      </c>
      <c r="N55" s="130">
        <f>F55+H55+J55+L55</f>
        <v>26199.428481</v>
      </c>
    </row>
    <row r="56" spans="1:14" ht="48" customHeight="1">
      <c r="A56" s="173"/>
      <c r="B56" s="178"/>
      <c r="C56" s="177" t="s">
        <v>151</v>
      </c>
      <c r="D56" s="177"/>
      <c r="E56" s="33">
        <v>10430.16</v>
      </c>
      <c r="F56" s="55">
        <f aca="true" t="shared" si="9" ref="F56:F81">E56*0.912825</f>
        <v>9520.910802</v>
      </c>
      <c r="G56" s="23">
        <v>20661</v>
      </c>
      <c r="H56" s="55">
        <f aca="true" t="shared" si="10" ref="H56:H87">G56*0.912825</f>
        <v>18859.877325</v>
      </c>
      <c r="I56" s="33">
        <v>10430.16</v>
      </c>
      <c r="J56" s="55">
        <f>I56*0.912825</f>
        <v>9520.910802</v>
      </c>
      <c r="K56" s="33">
        <v>10430.16</v>
      </c>
      <c r="L56" s="55">
        <f>K56*0.912825</f>
        <v>9520.910802</v>
      </c>
      <c r="M56" s="19">
        <f aca="true" t="shared" si="11" ref="M56:M88">SUM(E56,G56,I56,K56)</f>
        <v>51951.479999999996</v>
      </c>
      <c r="N56" s="130">
        <f aca="true" t="shared" si="12" ref="N56:N87">F56+H56+J56+L56</f>
        <v>47422.609731</v>
      </c>
    </row>
    <row r="57" spans="1:14" ht="42" customHeight="1">
      <c r="A57" s="173"/>
      <c r="B57" s="178"/>
      <c r="C57" s="177" t="s">
        <v>152</v>
      </c>
      <c r="D57" s="177"/>
      <c r="E57" s="33">
        <v>2030.16</v>
      </c>
      <c r="F57" s="55">
        <f t="shared" si="9"/>
        <v>1853.180802</v>
      </c>
      <c r="G57" s="23">
        <v>3861</v>
      </c>
      <c r="H57" s="55">
        <f t="shared" si="10"/>
        <v>3524.417325</v>
      </c>
      <c r="I57" s="33">
        <v>2030.16</v>
      </c>
      <c r="J57" s="55">
        <f>I57*0.912825</f>
        <v>1853.180802</v>
      </c>
      <c r="K57" s="33">
        <v>2030.16</v>
      </c>
      <c r="L57" s="55">
        <f>K57*0.912825</f>
        <v>1853.180802</v>
      </c>
      <c r="M57" s="19">
        <f t="shared" si="11"/>
        <v>9951.48</v>
      </c>
      <c r="N57" s="130">
        <f t="shared" si="12"/>
        <v>9083.959731</v>
      </c>
    </row>
    <row r="58" spans="1:14" ht="39" customHeight="1">
      <c r="A58" s="173"/>
      <c r="B58" s="178"/>
      <c r="C58" s="177" t="s">
        <v>153</v>
      </c>
      <c r="D58" s="177"/>
      <c r="E58" s="33">
        <v>4430.16</v>
      </c>
      <c r="F58" s="55">
        <f t="shared" si="9"/>
        <v>4043.960802</v>
      </c>
      <c r="G58" s="33">
        <v>8661</v>
      </c>
      <c r="H58" s="55">
        <f t="shared" si="10"/>
        <v>7905.977325</v>
      </c>
      <c r="I58" s="33">
        <v>4430.16</v>
      </c>
      <c r="J58" s="55">
        <f>I58*0.912825</f>
        <v>4043.960802</v>
      </c>
      <c r="K58" s="33">
        <v>4430.16</v>
      </c>
      <c r="L58" s="55">
        <f>K58*0.912825</f>
        <v>4043.960802</v>
      </c>
      <c r="M58" s="19">
        <f t="shared" si="11"/>
        <v>21951.48</v>
      </c>
      <c r="N58" s="130">
        <f t="shared" si="12"/>
        <v>20037.859731</v>
      </c>
    </row>
    <row r="59" spans="1:14" ht="132.75" customHeight="1">
      <c r="A59" s="173"/>
      <c r="B59" s="178"/>
      <c r="C59" s="177" t="s">
        <v>127</v>
      </c>
      <c r="D59" s="177"/>
      <c r="E59" s="33">
        <v>9080.16</v>
      </c>
      <c r="F59" s="55">
        <f t="shared" si="9"/>
        <v>8288.597052</v>
      </c>
      <c r="G59" s="33">
        <v>0</v>
      </c>
      <c r="H59" s="55">
        <f t="shared" si="10"/>
        <v>0</v>
      </c>
      <c r="I59" s="19">
        <v>0</v>
      </c>
      <c r="J59" s="55">
        <f aca="true" t="shared" si="13" ref="J59:J86">I59*0.912825</f>
        <v>0</v>
      </c>
      <c r="K59" s="23">
        <v>0</v>
      </c>
      <c r="L59" s="55">
        <f aca="true" t="shared" si="14" ref="L59:L87">K59*0.912825</f>
        <v>0</v>
      </c>
      <c r="M59" s="19">
        <f t="shared" si="11"/>
        <v>9080.16</v>
      </c>
      <c r="N59" s="130">
        <f t="shared" si="12"/>
        <v>8288.597052</v>
      </c>
    </row>
    <row r="60" spans="1:14" ht="51" customHeight="1">
      <c r="A60" s="173"/>
      <c r="B60" s="178"/>
      <c r="C60" s="177" t="s">
        <v>140</v>
      </c>
      <c r="D60" s="177"/>
      <c r="E60" s="33">
        <v>4830.16</v>
      </c>
      <c r="F60" s="55">
        <f t="shared" si="9"/>
        <v>4409.090802</v>
      </c>
      <c r="G60" s="33">
        <v>0</v>
      </c>
      <c r="H60" s="55">
        <f t="shared" si="10"/>
        <v>0</v>
      </c>
      <c r="I60" s="19">
        <v>0</v>
      </c>
      <c r="J60" s="55">
        <f t="shared" si="13"/>
        <v>0</v>
      </c>
      <c r="K60" s="23">
        <v>0</v>
      </c>
      <c r="L60" s="55">
        <f t="shared" si="14"/>
        <v>0</v>
      </c>
      <c r="M60" s="19">
        <f t="shared" si="11"/>
        <v>4830.16</v>
      </c>
      <c r="N60" s="130">
        <f t="shared" si="12"/>
        <v>4409.090802</v>
      </c>
    </row>
    <row r="61" spans="1:14" ht="46.5" customHeight="1">
      <c r="A61" s="173"/>
      <c r="B61" s="178"/>
      <c r="C61" s="177" t="s">
        <v>68</v>
      </c>
      <c r="D61" s="177"/>
      <c r="E61" s="33">
        <v>10430.16</v>
      </c>
      <c r="F61" s="55">
        <f t="shared" si="9"/>
        <v>9520.910802</v>
      </c>
      <c r="G61" s="33">
        <v>0</v>
      </c>
      <c r="H61" s="55">
        <f t="shared" si="10"/>
        <v>0</v>
      </c>
      <c r="I61" s="19">
        <v>0</v>
      </c>
      <c r="J61" s="55">
        <f t="shared" si="13"/>
        <v>0</v>
      </c>
      <c r="K61" s="23">
        <v>0</v>
      </c>
      <c r="L61" s="55">
        <f t="shared" si="14"/>
        <v>0</v>
      </c>
      <c r="M61" s="19">
        <f t="shared" si="11"/>
        <v>10430.16</v>
      </c>
      <c r="N61" s="130">
        <f t="shared" si="12"/>
        <v>9520.910802</v>
      </c>
    </row>
    <row r="62" spans="1:14" ht="42" customHeight="1">
      <c r="A62" s="173"/>
      <c r="B62" s="178"/>
      <c r="C62" s="177" t="s">
        <v>67</v>
      </c>
      <c r="D62" s="177"/>
      <c r="E62" s="33">
        <v>2030.16</v>
      </c>
      <c r="F62" s="55">
        <f t="shared" si="9"/>
        <v>1853.180802</v>
      </c>
      <c r="G62" s="33">
        <v>0</v>
      </c>
      <c r="H62" s="55">
        <f t="shared" si="10"/>
        <v>0</v>
      </c>
      <c r="I62" s="19">
        <v>0</v>
      </c>
      <c r="J62" s="55">
        <f t="shared" si="13"/>
        <v>0</v>
      </c>
      <c r="K62" s="23">
        <v>0</v>
      </c>
      <c r="L62" s="55">
        <f t="shared" si="14"/>
        <v>0</v>
      </c>
      <c r="M62" s="19">
        <f t="shared" si="11"/>
        <v>2030.16</v>
      </c>
      <c r="N62" s="130">
        <f t="shared" si="12"/>
        <v>1853.180802</v>
      </c>
    </row>
    <row r="63" spans="1:14" ht="43.5" customHeight="1">
      <c r="A63" s="173"/>
      <c r="B63" s="178"/>
      <c r="C63" s="177" t="s">
        <v>69</v>
      </c>
      <c r="D63" s="177"/>
      <c r="E63" s="33">
        <v>4430.16</v>
      </c>
      <c r="F63" s="55">
        <f t="shared" si="9"/>
        <v>4043.960802</v>
      </c>
      <c r="G63" s="33">
        <v>0</v>
      </c>
      <c r="H63" s="55">
        <f t="shared" si="10"/>
        <v>0</v>
      </c>
      <c r="I63" s="19">
        <v>0</v>
      </c>
      <c r="J63" s="55">
        <f t="shared" si="13"/>
        <v>0</v>
      </c>
      <c r="K63" s="23">
        <v>0</v>
      </c>
      <c r="L63" s="55">
        <f t="shared" si="14"/>
        <v>0</v>
      </c>
      <c r="M63" s="19">
        <f t="shared" si="11"/>
        <v>4430.16</v>
      </c>
      <c r="N63" s="130">
        <f t="shared" si="12"/>
        <v>4043.960802</v>
      </c>
    </row>
    <row r="64" spans="1:14" s="82" customFormat="1" ht="68.25" customHeight="1">
      <c r="A64" s="173"/>
      <c r="B64" s="109"/>
      <c r="C64" s="176" t="s">
        <v>212</v>
      </c>
      <c r="D64" s="176"/>
      <c r="E64" s="106">
        <v>15161</v>
      </c>
      <c r="F64" s="99">
        <f>E64*0.912825</f>
        <v>13839.339825</v>
      </c>
      <c r="G64" s="106">
        <v>0</v>
      </c>
      <c r="H64" s="99">
        <v>0</v>
      </c>
      <c r="I64" s="102">
        <v>0</v>
      </c>
      <c r="J64" s="99">
        <v>0</v>
      </c>
      <c r="K64" s="106">
        <v>15161</v>
      </c>
      <c r="L64" s="99">
        <f>K64*0.912825</f>
        <v>13839.339825</v>
      </c>
      <c r="M64" s="102">
        <f>SUM(E64,G64,I64,K64)</f>
        <v>30322</v>
      </c>
      <c r="N64" s="131">
        <f>F64+H64+J64+L64</f>
        <v>27678.67965</v>
      </c>
    </row>
    <row r="65" spans="1:14" ht="71.25" customHeight="1">
      <c r="A65" s="173"/>
      <c r="B65" s="109"/>
      <c r="C65" s="177" t="s">
        <v>120</v>
      </c>
      <c r="D65" s="177"/>
      <c r="E65" s="33">
        <v>0</v>
      </c>
      <c r="F65" s="55">
        <f t="shared" si="9"/>
        <v>0</v>
      </c>
      <c r="G65" s="33">
        <v>21261</v>
      </c>
      <c r="H65" s="55">
        <f t="shared" si="10"/>
        <v>19407.572325</v>
      </c>
      <c r="I65" s="19">
        <v>11391</v>
      </c>
      <c r="J65" s="55">
        <f t="shared" si="13"/>
        <v>10397.989575</v>
      </c>
      <c r="K65" s="23">
        <v>0</v>
      </c>
      <c r="L65" s="55">
        <f t="shared" si="14"/>
        <v>0</v>
      </c>
      <c r="M65" s="19">
        <f t="shared" si="11"/>
        <v>32652</v>
      </c>
      <c r="N65" s="130">
        <f t="shared" si="12"/>
        <v>29805.5619</v>
      </c>
    </row>
    <row r="66" spans="1:14" ht="45" customHeight="1">
      <c r="A66" s="173"/>
      <c r="B66" s="109"/>
      <c r="C66" s="177" t="s">
        <v>110</v>
      </c>
      <c r="D66" s="177"/>
      <c r="E66" s="33">
        <v>0</v>
      </c>
      <c r="F66" s="55">
        <f t="shared" si="9"/>
        <v>0</v>
      </c>
      <c r="G66" s="33">
        <v>38861</v>
      </c>
      <c r="H66" s="55">
        <f t="shared" si="10"/>
        <v>35473.292325</v>
      </c>
      <c r="I66" s="19">
        <v>20691.95</v>
      </c>
      <c r="J66" s="55">
        <f t="shared" si="13"/>
        <v>18888.12925875</v>
      </c>
      <c r="K66" s="23">
        <v>0</v>
      </c>
      <c r="L66" s="55">
        <f t="shared" si="14"/>
        <v>0</v>
      </c>
      <c r="M66" s="19">
        <f t="shared" si="11"/>
        <v>59552.95</v>
      </c>
      <c r="N66" s="130">
        <f t="shared" si="12"/>
        <v>54361.42158375</v>
      </c>
    </row>
    <row r="67" spans="1:14" ht="39" customHeight="1">
      <c r="A67" s="173"/>
      <c r="B67" s="109"/>
      <c r="C67" s="177" t="s">
        <v>75</v>
      </c>
      <c r="D67" s="177"/>
      <c r="E67" s="33">
        <v>0</v>
      </c>
      <c r="F67" s="55">
        <f t="shared" si="9"/>
        <v>0</v>
      </c>
      <c r="G67" s="33">
        <v>6261</v>
      </c>
      <c r="H67" s="55">
        <f t="shared" si="10"/>
        <v>5715.197325</v>
      </c>
      <c r="I67" s="19">
        <v>3891</v>
      </c>
      <c r="J67" s="55">
        <f t="shared" si="13"/>
        <v>3551.802075</v>
      </c>
      <c r="K67" s="23">
        <v>0</v>
      </c>
      <c r="L67" s="55">
        <f t="shared" si="14"/>
        <v>0</v>
      </c>
      <c r="M67" s="19">
        <f t="shared" si="11"/>
        <v>10152</v>
      </c>
      <c r="N67" s="130">
        <f t="shared" si="12"/>
        <v>9266.9994</v>
      </c>
    </row>
    <row r="68" spans="1:14" ht="45" customHeight="1">
      <c r="A68" s="173"/>
      <c r="B68" s="109"/>
      <c r="C68" s="177" t="s">
        <v>111</v>
      </c>
      <c r="D68" s="177"/>
      <c r="E68" s="33">
        <v>0</v>
      </c>
      <c r="F68" s="55">
        <f t="shared" si="9"/>
        <v>0</v>
      </c>
      <c r="G68" s="33">
        <v>15861</v>
      </c>
      <c r="H68" s="55">
        <f t="shared" si="10"/>
        <v>14478.317325</v>
      </c>
      <c r="I68" s="19">
        <v>8691</v>
      </c>
      <c r="J68" s="55">
        <f t="shared" si="13"/>
        <v>7933.362075</v>
      </c>
      <c r="K68" s="23">
        <v>0</v>
      </c>
      <c r="L68" s="55">
        <f t="shared" si="14"/>
        <v>0</v>
      </c>
      <c r="M68" s="19">
        <f t="shared" si="11"/>
        <v>24552</v>
      </c>
      <c r="N68" s="130">
        <f t="shared" si="12"/>
        <v>22411.6794</v>
      </c>
    </row>
    <row r="69" spans="1:14" ht="89.25" customHeight="1">
      <c r="A69" s="173"/>
      <c r="B69" s="108"/>
      <c r="C69" s="177" t="s">
        <v>70</v>
      </c>
      <c r="D69" s="177"/>
      <c r="E69" s="23">
        <v>0</v>
      </c>
      <c r="F69" s="55">
        <f t="shared" si="9"/>
        <v>0</v>
      </c>
      <c r="G69" s="23">
        <v>16311</v>
      </c>
      <c r="H69" s="55">
        <f t="shared" si="10"/>
        <v>14889.088575</v>
      </c>
      <c r="I69" s="23">
        <v>16311</v>
      </c>
      <c r="J69" s="55">
        <f t="shared" si="13"/>
        <v>14889.088575</v>
      </c>
      <c r="K69" s="40">
        <v>0</v>
      </c>
      <c r="L69" s="55">
        <f t="shared" si="14"/>
        <v>0</v>
      </c>
      <c r="M69" s="19">
        <f t="shared" si="11"/>
        <v>32622</v>
      </c>
      <c r="N69" s="130">
        <f t="shared" si="12"/>
        <v>29778.17715</v>
      </c>
    </row>
    <row r="70" spans="1:14" ht="36" customHeight="1">
      <c r="A70" s="173"/>
      <c r="B70" s="108"/>
      <c r="C70" s="177" t="s">
        <v>71</v>
      </c>
      <c r="D70" s="177"/>
      <c r="E70" s="23">
        <v>0</v>
      </c>
      <c r="F70" s="55">
        <f t="shared" si="9"/>
        <v>0</v>
      </c>
      <c r="G70" s="23">
        <v>30261</v>
      </c>
      <c r="H70" s="55">
        <f t="shared" si="10"/>
        <v>27622.997325</v>
      </c>
      <c r="I70" s="23">
        <v>30261</v>
      </c>
      <c r="J70" s="55">
        <f t="shared" si="13"/>
        <v>27622.997325</v>
      </c>
      <c r="K70" s="40">
        <v>0</v>
      </c>
      <c r="L70" s="55">
        <f t="shared" si="14"/>
        <v>0</v>
      </c>
      <c r="M70" s="19">
        <f t="shared" si="11"/>
        <v>60522</v>
      </c>
      <c r="N70" s="130">
        <f t="shared" si="12"/>
        <v>55245.99465</v>
      </c>
    </row>
    <row r="71" spans="1:14" ht="38.25" customHeight="1">
      <c r="A71" s="173"/>
      <c r="B71" s="108"/>
      <c r="C71" s="177" t="s">
        <v>72</v>
      </c>
      <c r="D71" s="177"/>
      <c r="E71" s="23">
        <v>0</v>
      </c>
      <c r="F71" s="55">
        <f t="shared" si="9"/>
        <v>0</v>
      </c>
      <c r="G71" s="23">
        <v>5061</v>
      </c>
      <c r="H71" s="55">
        <f t="shared" si="10"/>
        <v>4619.807325</v>
      </c>
      <c r="I71" s="23">
        <v>5061</v>
      </c>
      <c r="J71" s="55">
        <f t="shared" si="13"/>
        <v>4619.807325</v>
      </c>
      <c r="K71" s="40">
        <v>0</v>
      </c>
      <c r="L71" s="55">
        <f t="shared" si="14"/>
        <v>0</v>
      </c>
      <c r="M71" s="19">
        <f t="shared" si="11"/>
        <v>10122</v>
      </c>
      <c r="N71" s="130">
        <f t="shared" si="12"/>
        <v>9239.61465</v>
      </c>
    </row>
    <row r="72" spans="1:14" ht="36" customHeight="1">
      <c r="A72" s="173"/>
      <c r="B72" s="108"/>
      <c r="C72" s="177" t="s">
        <v>73</v>
      </c>
      <c r="D72" s="177"/>
      <c r="E72" s="33">
        <v>0</v>
      </c>
      <c r="F72" s="55">
        <f t="shared" si="9"/>
        <v>0</v>
      </c>
      <c r="G72" s="33">
        <v>12261</v>
      </c>
      <c r="H72" s="55">
        <f t="shared" si="10"/>
        <v>11192.147325</v>
      </c>
      <c r="I72" s="33">
        <v>12261</v>
      </c>
      <c r="J72" s="55">
        <f t="shared" si="13"/>
        <v>11192.147325</v>
      </c>
      <c r="K72" s="33">
        <v>0</v>
      </c>
      <c r="L72" s="55">
        <f t="shared" si="14"/>
        <v>0</v>
      </c>
      <c r="M72" s="19">
        <f t="shared" si="11"/>
        <v>24522</v>
      </c>
      <c r="N72" s="130">
        <f t="shared" si="12"/>
        <v>22384.29465</v>
      </c>
    </row>
    <row r="73" spans="1:14" ht="57.75" customHeight="1">
      <c r="A73" s="173"/>
      <c r="B73" s="108"/>
      <c r="C73" s="177" t="s">
        <v>128</v>
      </c>
      <c r="D73" s="177"/>
      <c r="E73" s="33">
        <v>0</v>
      </c>
      <c r="F73" s="55">
        <f t="shared" si="9"/>
        <v>0</v>
      </c>
      <c r="G73" s="33">
        <v>5461</v>
      </c>
      <c r="H73" s="55">
        <f t="shared" si="10"/>
        <v>4984.937325</v>
      </c>
      <c r="I73" s="33">
        <v>5461</v>
      </c>
      <c r="J73" s="55">
        <f t="shared" si="13"/>
        <v>4984.937325</v>
      </c>
      <c r="K73" s="33">
        <v>0</v>
      </c>
      <c r="L73" s="55">
        <f t="shared" si="14"/>
        <v>0</v>
      </c>
      <c r="M73" s="19">
        <f t="shared" si="11"/>
        <v>10922</v>
      </c>
      <c r="N73" s="130">
        <f t="shared" si="12"/>
        <v>9969.87465</v>
      </c>
    </row>
    <row r="74" spans="1:14" ht="54.75" customHeight="1">
      <c r="A74" s="173"/>
      <c r="B74" s="178" t="s">
        <v>39</v>
      </c>
      <c r="C74" s="177" t="s">
        <v>129</v>
      </c>
      <c r="D74" s="177"/>
      <c r="E74" s="23">
        <v>83830.16</v>
      </c>
      <c r="F74" s="55">
        <f t="shared" si="9"/>
        <v>76522.26580200001</v>
      </c>
      <c r="G74" s="56">
        <v>0</v>
      </c>
      <c r="H74" s="55">
        <f t="shared" si="10"/>
        <v>0</v>
      </c>
      <c r="I74" s="23">
        <v>83830.16</v>
      </c>
      <c r="J74" s="55">
        <f t="shared" si="13"/>
        <v>76522.26580200001</v>
      </c>
      <c r="K74" s="23">
        <v>0</v>
      </c>
      <c r="L74" s="55">
        <f t="shared" si="14"/>
        <v>0</v>
      </c>
      <c r="M74" s="19">
        <f t="shared" si="11"/>
        <v>167660.32</v>
      </c>
      <c r="N74" s="130">
        <f t="shared" si="12"/>
        <v>153044.53160400002</v>
      </c>
    </row>
    <row r="75" spans="1:14" ht="61.5" customHeight="1">
      <c r="A75" s="173"/>
      <c r="B75" s="178"/>
      <c r="C75" s="177" t="s">
        <v>74</v>
      </c>
      <c r="D75" s="177"/>
      <c r="E75" s="32">
        <v>0</v>
      </c>
      <c r="F75" s="55">
        <f t="shared" si="9"/>
        <v>0</v>
      </c>
      <c r="G75" s="32">
        <v>16311</v>
      </c>
      <c r="H75" s="55">
        <f t="shared" si="10"/>
        <v>14889.088575</v>
      </c>
      <c r="I75" s="32">
        <v>16311</v>
      </c>
      <c r="J75" s="55">
        <f t="shared" si="13"/>
        <v>14889.088575</v>
      </c>
      <c r="K75" s="32">
        <v>0</v>
      </c>
      <c r="L75" s="55">
        <f t="shared" si="14"/>
        <v>0</v>
      </c>
      <c r="M75" s="19">
        <f t="shared" si="11"/>
        <v>32622</v>
      </c>
      <c r="N75" s="130">
        <f t="shared" si="12"/>
        <v>29778.17715</v>
      </c>
    </row>
    <row r="76" spans="1:14" ht="48" customHeight="1">
      <c r="A76" s="173"/>
      <c r="B76" s="178"/>
      <c r="C76" s="177" t="s">
        <v>80</v>
      </c>
      <c r="D76" s="177"/>
      <c r="E76" s="32">
        <v>0</v>
      </c>
      <c r="F76" s="55">
        <f t="shared" si="9"/>
        <v>0</v>
      </c>
      <c r="G76" s="32">
        <v>30261</v>
      </c>
      <c r="H76" s="55">
        <f t="shared" si="10"/>
        <v>27622.997325</v>
      </c>
      <c r="I76" s="32">
        <v>30261</v>
      </c>
      <c r="J76" s="55">
        <f t="shared" si="13"/>
        <v>27622.997325</v>
      </c>
      <c r="K76" s="32">
        <v>0</v>
      </c>
      <c r="L76" s="55">
        <f t="shared" si="14"/>
        <v>0</v>
      </c>
      <c r="M76" s="19">
        <f t="shared" si="11"/>
        <v>60522</v>
      </c>
      <c r="N76" s="130">
        <f t="shared" si="12"/>
        <v>55245.99465</v>
      </c>
    </row>
    <row r="77" spans="1:14" ht="42" customHeight="1">
      <c r="A77" s="173"/>
      <c r="B77" s="178"/>
      <c r="C77" s="177" t="s">
        <v>75</v>
      </c>
      <c r="D77" s="177"/>
      <c r="E77" s="56">
        <v>0</v>
      </c>
      <c r="F77" s="55">
        <f t="shared" si="9"/>
        <v>0</v>
      </c>
      <c r="G77" s="56">
        <v>5061</v>
      </c>
      <c r="H77" s="55">
        <f t="shared" si="10"/>
        <v>4619.807325</v>
      </c>
      <c r="I77" s="56">
        <v>5061</v>
      </c>
      <c r="J77" s="55">
        <f t="shared" si="13"/>
        <v>4619.807325</v>
      </c>
      <c r="K77" s="32">
        <v>0</v>
      </c>
      <c r="L77" s="55">
        <f t="shared" si="14"/>
        <v>0</v>
      </c>
      <c r="M77" s="19">
        <f t="shared" si="11"/>
        <v>10122</v>
      </c>
      <c r="N77" s="130">
        <f t="shared" si="12"/>
        <v>9239.61465</v>
      </c>
    </row>
    <row r="78" spans="1:14" ht="34.5" customHeight="1">
      <c r="A78" s="173"/>
      <c r="B78" s="178"/>
      <c r="C78" s="177" t="s">
        <v>76</v>
      </c>
      <c r="D78" s="177"/>
      <c r="E78" s="56">
        <v>0</v>
      </c>
      <c r="F78" s="55">
        <f t="shared" si="9"/>
        <v>0</v>
      </c>
      <c r="G78" s="56">
        <v>12261</v>
      </c>
      <c r="H78" s="55">
        <f t="shared" si="10"/>
        <v>11192.147325</v>
      </c>
      <c r="I78" s="56">
        <v>12261</v>
      </c>
      <c r="J78" s="55">
        <f t="shared" si="13"/>
        <v>11192.147325</v>
      </c>
      <c r="K78" s="32">
        <v>0</v>
      </c>
      <c r="L78" s="55">
        <f t="shared" si="14"/>
        <v>0</v>
      </c>
      <c r="M78" s="19">
        <f t="shared" si="11"/>
        <v>24522</v>
      </c>
      <c r="N78" s="130">
        <f t="shared" si="12"/>
        <v>22384.29465</v>
      </c>
    </row>
    <row r="79" spans="1:14" ht="49.5" customHeight="1">
      <c r="A79" s="173"/>
      <c r="B79" s="109"/>
      <c r="C79" s="177" t="s">
        <v>105</v>
      </c>
      <c r="D79" s="177"/>
      <c r="E79" s="56">
        <v>0</v>
      </c>
      <c r="F79" s="55">
        <f t="shared" si="9"/>
        <v>0</v>
      </c>
      <c r="G79" s="56">
        <v>3261</v>
      </c>
      <c r="H79" s="55">
        <f t="shared" si="10"/>
        <v>2976.722325</v>
      </c>
      <c r="I79" s="56">
        <v>3261</v>
      </c>
      <c r="J79" s="55">
        <f t="shared" si="13"/>
        <v>2976.722325</v>
      </c>
      <c r="K79" s="32">
        <v>0</v>
      </c>
      <c r="L79" s="55">
        <f t="shared" si="14"/>
        <v>0</v>
      </c>
      <c r="M79" s="19">
        <f t="shared" si="11"/>
        <v>6522</v>
      </c>
      <c r="N79" s="130">
        <f t="shared" si="12"/>
        <v>5953.44465</v>
      </c>
    </row>
    <row r="80" spans="1:14" ht="75.75" customHeight="1">
      <c r="A80" s="173"/>
      <c r="B80" s="57"/>
      <c r="C80" s="177" t="s">
        <v>77</v>
      </c>
      <c r="D80" s="177"/>
      <c r="E80" s="32">
        <v>5780.16</v>
      </c>
      <c r="F80" s="55">
        <f t="shared" si="9"/>
        <v>5276.274552</v>
      </c>
      <c r="G80" s="30">
        <v>21261</v>
      </c>
      <c r="H80" s="55">
        <f t="shared" si="10"/>
        <v>19407.572325</v>
      </c>
      <c r="I80" s="30">
        <v>21261</v>
      </c>
      <c r="J80" s="55">
        <f t="shared" si="13"/>
        <v>19407.572325</v>
      </c>
      <c r="K80" s="32">
        <v>5780.16</v>
      </c>
      <c r="L80" s="55">
        <f t="shared" si="14"/>
        <v>5276.274552</v>
      </c>
      <c r="M80" s="19">
        <f t="shared" si="11"/>
        <v>54082.32000000001</v>
      </c>
      <c r="N80" s="130">
        <f t="shared" si="12"/>
        <v>49367.69375400001</v>
      </c>
    </row>
    <row r="81" spans="1:14" ht="49.5" customHeight="1">
      <c r="A81" s="173"/>
      <c r="B81" s="111"/>
      <c r="C81" s="177" t="s">
        <v>78</v>
      </c>
      <c r="D81" s="177"/>
      <c r="E81" s="32">
        <v>2030.16</v>
      </c>
      <c r="F81" s="55">
        <f t="shared" si="9"/>
        <v>1853.180802</v>
      </c>
      <c r="G81" s="27">
        <v>6261</v>
      </c>
      <c r="H81" s="55">
        <f t="shared" si="10"/>
        <v>5715.197325</v>
      </c>
      <c r="I81" s="58">
        <v>6291</v>
      </c>
      <c r="J81" s="55">
        <f t="shared" si="13"/>
        <v>5742.582075</v>
      </c>
      <c r="K81" s="32">
        <v>2030.16</v>
      </c>
      <c r="L81" s="55">
        <f t="shared" si="14"/>
        <v>1853.180802</v>
      </c>
      <c r="M81" s="19">
        <f t="shared" si="11"/>
        <v>16612.32</v>
      </c>
      <c r="N81" s="130">
        <f t="shared" si="12"/>
        <v>15164.141004000001</v>
      </c>
    </row>
    <row r="82" spans="1:14" ht="96.75" customHeight="1">
      <c r="A82" s="173"/>
      <c r="B82" s="175" t="s">
        <v>45</v>
      </c>
      <c r="C82" s="192" t="s">
        <v>79</v>
      </c>
      <c r="D82" s="192"/>
      <c r="E82" s="32">
        <v>0</v>
      </c>
      <c r="F82" s="26">
        <v>0</v>
      </c>
      <c r="G82" s="32">
        <v>21260</v>
      </c>
      <c r="H82" s="55">
        <f t="shared" si="10"/>
        <v>19406.6595</v>
      </c>
      <c r="I82" s="27">
        <f>E82</f>
        <v>0</v>
      </c>
      <c r="J82" s="55">
        <f t="shared" si="13"/>
        <v>0</v>
      </c>
      <c r="K82" s="32">
        <v>0</v>
      </c>
      <c r="L82" s="55">
        <f t="shared" si="14"/>
        <v>0</v>
      </c>
      <c r="M82" s="19">
        <f t="shared" si="11"/>
        <v>21260</v>
      </c>
      <c r="N82" s="130">
        <f t="shared" si="12"/>
        <v>19406.6595</v>
      </c>
    </row>
    <row r="83" spans="1:14" ht="45" customHeight="1">
      <c r="A83" s="173"/>
      <c r="B83" s="175"/>
      <c r="C83" s="177" t="s">
        <v>81</v>
      </c>
      <c r="D83" s="177"/>
      <c r="E83" s="32">
        <v>0</v>
      </c>
      <c r="F83" s="26">
        <v>0</v>
      </c>
      <c r="G83" s="32">
        <v>39861</v>
      </c>
      <c r="H83" s="55">
        <f t="shared" si="10"/>
        <v>36386.117325</v>
      </c>
      <c r="I83" s="27">
        <v>0</v>
      </c>
      <c r="J83" s="55">
        <f t="shared" si="13"/>
        <v>0</v>
      </c>
      <c r="K83" s="32">
        <v>0</v>
      </c>
      <c r="L83" s="55">
        <f t="shared" si="14"/>
        <v>0</v>
      </c>
      <c r="M83" s="19">
        <f t="shared" si="11"/>
        <v>39861</v>
      </c>
      <c r="N83" s="130">
        <f t="shared" si="12"/>
        <v>36386.117325</v>
      </c>
    </row>
    <row r="84" spans="1:14" ht="39" customHeight="1">
      <c r="A84" s="173"/>
      <c r="B84" s="175"/>
      <c r="C84" s="177" t="s">
        <v>82</v>
      </c>
      <c r="D84" s="177"/>
      <c r="E84" s="32">
        <v>0</v>
      </c>
      <c r="F84" s="26">
        <v>0</v>
      </c>
      <c r="G84" s="32">
        <v>6261</v>
      </c>
      <c r="H84" s="55">
        <f t="shared" si="10"/>
        <v>5715.197325</v>
      </c>
      <c r="I84" s="27">
        <v>0</v>
      </c>
      <c r="J84" s="55">
        <f t="shared" si="13"/>
        <v>0</v>
      </c>
      <c r="K84" s="32">
        <v>0</v>
      </c>
      <c r="L84" s="55">
        <f t="shared" si="14"/>
        <v>0</v>
      </c>
      <c r="M84" s="19">
        <f t="shared" si="11"/>
        <v>6261</v>
      </c>
      <c r="N84" s="130">
        <f t="shared" si="12"/>
        <v>5715.197325</v>
      </c>
    </row>
    <row r="85" spans="1:14" ht="45.75" customHeight="1">
      <c r="A85" s="173"/>
      <c r="B85" s="175"/>
      <c r="C85" s="177" t="s">
        <v>83</v>
      </c>
      <c r="D85" s="177"/>
      <c r="E85" s="32">
        <v>0</v>
      </c>
      <c r="F85" s="26">
        <v>0</v>
      </c>
      <c r="G85" s="32">
        <v>15861</v>
      </c>
      <c r="H85" s="55">
        <f t="shared" si="10"/>
        <v>14478.317325</v>
      </c>
      <c r="I85" s="27">
        <v>0</v>
      </c>
      <c r="J85" s="55">
        <f t="shared" si="13"/>
        <v>0</v>
      </c>
      <c r="K85" s="32">
        <v>0</v>
      </c>
      <c r="L85" s="55">
        <f t="shared" si="14"/>
        <v>0</v>
      </c>
      <c r="M85" s="19">
        <f t="shared" si="11"/>
        <v>15861</v>
      </c>
      <c r="N85" s="130">
        <f t="shared" si="12"/>
        <v>14478.317325</v>
      </c>
    </row>
    <row r="86" spans="1:14" ht="40.5" customHeight="1">
      <c r="A86" s="173"/>
      <c r="B86" s="107"/>
      <c r="C86" s="177" t="s">
        <v>84</v>
      </c>
      <c r="D86" s="177"/>
      <c r="E86" s="32">
        <v>0</v>
      </c>
      <c r="F86" s="26">
        <v>0</v>
      </c>
      <c r="G86" s="32">
        <v>5461</v>
      </c>
      <c r="H86" s="55">
        <f t="shared" si="10"/>
        <v>4984.937325</v>
      </c>
      <c r="I86" s="27">
        <v>0</v>
      </c>
      <c r="J86" s="55">
        <f t="shared" si="13"/>
        <v>0</v>
      </c>
      <c r="K86" s="32">
        <v>0</v>
      </c>
      <c r="L86" s="55">
        <f t="shared" si="14"/>
        <v>0</v>
      </c>
      <c r="M86" s="19">
        <f t="shared" si="11"/>
        <v>5461</v>
      </c>
      <c r="N86" s="130">
        <f t="shared" si="12"/>
        <v>4984.937325</v>
      </c>
    </row>
    <row r="87" spans="1:14" ht="132" customHeight="1">
      <c r="A87" s="173"/>
      <c r="B87" s="107"/>
      <c r="C87" s="177" t="s">
        <v>186</v>
      </c>
      <c r="D87" s="177"/>
      <c r="E87" s="88"/>
      <c r="F87" s="90"/>
      <c r="G87" s="98">
        <v>151461</v>
      </c>
      <c r="H87" s="99">
        <f t="shared" si="10"/>
        <v>138257.387325</v>
      </c>
      <c r="I87" s="89">
        <v>0</v>
      </c>
      <c r="J87" s="91">
        <v>0</v>
      </c>
      <c r="K87" s="32">
        <v>0</v>
      </c>
      <c r="L87" s="55">
        <f t="shared" si="14"/>
        <v>0</v>
      </c>
      <c r="M87" s="19">
        <f t="shared" si="11"/>
        <v>151461</v>
      </c>
      <c r="N87" s="130">
        <f t="shared" si="12"/>
        <v>138257.387325</v>
      </c>
    </row>
    <row r="88" spans="1:14" s="80" customFormat="1" ht="39.75" customHeight="1">
      <c r="A88" s="173"/>
      <c r="B88" s="107"/>
      <c r="C88" s="177" t="s">
        <v>209</v>
      </c>
      <c r="D88" s="177"/>
      <c r="E88" s="95">
        <v>0</v>
      </c>
      <c r="F88" s="96">
        <f>E88*0.89823</f>
        <v>0</v>
      </c>
      <c r="G88" s="98">
        <f>60*400</f>
        <v>24000</v>
      </c>
      <c r="H88" s="98">
        <f>G88*0.89823</f>
        <v>21557.52</v>
      </c>
      <c r="I88" s="97">
        <v>0</v>
      </c>
      <c r="J88" s="96">
        <v>0</v>
      </c>
      <c r="K88" s="95">
        <v>0</v>
      </c>
      <c r="L88" s="96">
        <f>K88*0.89823</f>
        <v>0</v>
      </c>
      <c r="M88" s="19">
        <f t="shared" si="11"/>
        <v>24000</v>
      </c>
      <c r="N88" s="132">
        <f>SUM(F88,H88,J88,L88)</f>
        <v>21557.52</v>
      </c>
    </row>
    <row r="89" spans="1:14" s="1" customFormat="1" ht="15" customHeight="1" thickBot="1">
      <c r="A89" s="181"/>
      <c r="B89" s="193" t="s">
        <v>10</v>
      </c>
      <c r="C89" s="193"/>
      <c r="D89" s="193"/>
      <c r="E89" s="120">
        <f aca="true" t="shared" si="15" ref="E89:N89">SUM(E55:E88)</f>
        <v>160272.92</v>
      </c>
      <c r="F89" s="133">
        <f t="shared" si="15"/>
        <v>146301.12819899997</v>
      </c>
      <c r="G89" s="121">
        <f t="shared" si="15"/>
        <v>554985</v>
      </c>
      <c r="H89" s="122">
        <f t="shared" si="15"/>
        <v>506253.9026250001</v>
      </c>
      <c r="I89" s="120">
        <f t="shared" si="15"/>
        <v>315227.75</v>
      </c>
      <c r="J89" s="122">
        <f t="shared" si="15"/>
        <v>287747.77089375</v>
      </c>
      <c r="K89" s="120">
        <f t="shared" si="15"/>
        <v>45641.96000000001</v>
      </c>
      <c r="L89" s="122">
        <f t="shared" si="15"/>
        <v>41663.122137000006</v>
      </c>
      <c r="M89" s="121">
        <f t="shared" si="15"/>
        <v>1076127.63</v>
      </c>
      <c r="N89" s="125">
        <f t="shared" si="15"/>
        <v>981965.9238547499</v>
      </c>
    </row>
    <row r="90" spans="1:14" ht="22.5" customHeight="1">
      <c r="A90" s="172" t="s">
        <v>166</v>
      </c>
      <c r="B90" s="174" t="s">
        <v>48</v>
      </c>
      <c r="C90" s="174"/>
      <c r="D90" s="174"/>
      <c r="E90" s="174"/>
      <c r="F90" s="174"/>
      <c r="G90" s="174"/>
      <c r="H90" s="174"/>
      <c r="I90" s="174"/>
      <c r="J90" s="174"/>
      <c r="K90" s="174"/>
      <c r="L90" s="174"/>
      <c r="M90" s="174"/>
      <c r="N90" s="126"/>
    </row>
    <row r="91" spans="1:14" ht="40.5" customHeight="1">
      <c r="A91" s="173"/>
      <c r="B91" s="175" t="s">
        <v>21</v>
      </c>
      <c r="C91" s="177" t="s">
        <v>143</v>
      </c>
      <c r="D91" s="177"/>
      <c r="E91" s="32">
        <v>20830.16</v>
      </c>
      <c r="F91" s="26">
        <f>E91*0.912825</f>
        <v>19014.290802</v>
      </c>
      <c r="G91" s="32">
        <v>20830.16</v>
      </c>
      <c r="H91" s="31">
        <f>G91*0.912825</f>
        <v>19014.290802</v>
      </c>
      <c r="I91" s="32">
        <v>20830.16</v>
      </c>
      <c r="J91" s="31">
        <f>I91*0.912825</f>
        <v>19014.290802</v>
      </c>
      <c r="K91" s="32">
        <v>20830.16</v>
      </c>
      <c r="L91" s="31">
        <f>K91*0.912825</f>
        <v>19014.290802</v>
      </c>
      <c r="M91" s="27">
        <f>E91+G91+I91+K91</f>
        <v>83320.64</v>
      </c>
      <c r="N91" s="116">
        <f>F91+H91+J91+L91</f>
        <v>76057.163208</v>
      </c>
    </row>
    <row r="92" spans="1:14" ht="36.75" customHeight="1">
      <c r="A92" s="173"/>
      <c r="B92" s="175"/>
      <c r="C92" s="177" t="s">
        <v>145</v>
      </c>
      <c r="D92" s="177"/>
      <c r="E92" s="32">
        <v>4830.16</v>
      </c>
      <c r="F92" s="26">
        <f aca="true" t="shared" si="16" ref="F92:F114">E92*0.912825</f>
        <v>4409.090802</v>
      </c>
      <c r="G92" s="27">
        <v>0</v>
      </c>
      <c r="H92" s="31">
        <v>0</v>
      </c>
      <c r="I92" s="32">
        <v>0</v>
      </c>
      <c r="J92" s="31">
        <f aca="true" t="shared" si="17" ref="J92:J115">I92*0.912825</f>
        <v>0</v>
      </c>
      <c r="K92" s="32">
        <v>0</v>
      </c>
      <c r="L92" s="31">
        <f aca="true" t="shared" si="18" ref="L92:L115">K92*0.912825</f>
        <v>0</v>
      </c>
      <c r="M92" s="27">
        <f aca="true" t="shared" si="19" ref="M92:M115">E92+G92+I92+K92</f>
        <v>4830.16</v>
      </c>
      <c r="N92" s="116">
        <f aca="true" t="shared" si="20" ref="N92:N115">F92+H92+J92+L92</f>
        <v>4409.090802</v>
      </c>
    </row>
    <row r="93" spans="1:14" ht="43.5" customHeight="1">
      <c r="A93" s="173"/>
      <c r="B93" s="175"/>
      <c r="C93" s="177" t="s">
        <v>142</v>
      </c>
      <c r="D93" s="177"/>
      <c r="E93" s="32">
        <v>4533.16</v>
      </c>
      <c r="F93" s="26">
        <f t="shared" si="16"/>
        <v>4137.981777</v>
      </c>
      <c r="G93" s="27">
        <v>0</v>
      </c>
      <c r="H93" s="31">
        <v>0</v>
      </c>
      <c r="I93" s="32">
        <v>0</v>
      </c>
      <c r="J93" s="31">
        <f t="shared" si="17"/>
        <v>0</v>
      </c>
      <c r="K93" s="32">
        <v>0</v>
      </c>
      <c r="L93" s="31">
        <f t="shared" si="18"/>
        <v>0</v>
      </c>
      <c r="M93" s="27">
        <f t="shared" si="19"/>
        <v>4533.16</v>
      </c>
      <c r="N93" s="116">
        <f t="shared" si="20"/>
        <v>4137.981777</v>
      </c>
    </row>
    <row r="94" spans="1:14" ht="55.5" customHeight="1">
      <c r="A94" s="173"/>
      <c r="B94" s="57"/>
      <c r="C94" s="179" t="s">
        <v>155</v>
      </c>
      <c r="D94" s="179"/>
      <c r="E94" s="58">
        <v>83830.16</v>
      </c>
      <c r="F94" s="26">
        <f t="shared" si="16"/>
        <v>76522.26580200001</v>
      </c>
      <c r="G94" s="30">
        <v>0</v>
      </c>
      <c r="H94" s="59">
        <v>0</v>
      </c>
      <c r="I94" s="58">
        <v>83830.16</v>
      </c>
      <c r="J94" s="26">
        <f t="shared" si="17"/>
        <v>76522.26580200001</v>
      </c>
      <c r="K94" s="58">
        <v>0</v>
      </c>
      <c r="L94" s="31">
        <f t="shared" si="18"/>
        <v>0</v>
      </c>
      <c r="M94" s="27">
        <f t="shared" si="19"/>
        <v>167660.32</v>
      </c>
      <c r="N94" s="116">
        <f t="shared" si="20"/>
        <v>153044.53160400002</v>
      </c>
    </row>
    <row r="95" spans="1:14" ht="118.5" customHeight="1">
      <c r="A95" s="173"/>
      <c r="B95" s="190"/>
      <c r="C95" s="177" t="s">
        <v>85</v>
      </c>
      <c r="D95" s="177"/>
      <c r="E95" s="27">
        <v>0</v>
      </c>
      <c r="F95" s="26">
        <f t="shared" si="16"/>
        <v>0</v>
      </c>
      <c r="G95" s="58">
        <v>21261</v>
      </c>
      <c r="H95" s="35">
        <f>G95*0.912825</f>
        <v>19407.572325</v>
      </c>
      <c r="I95" s="32">
        <v>0</v>
      </c>
      <c r="J95" s="31">
        <f t="shared" si="17"/>
        <v>0</v>
      </c>
      <c r="K95" s="32">
        <v>0</v>
      </c>
      <c r="L95" s="31">
        <f t="shared" si="18"/>
        <v>0</v>
      </c>
      <c r="M95" s="27">
        <f t="shared" si="19"/>
        <v>21261</v>
      </c>
      <c r="N95" s="116">
        <f t="shared" si="20"/>
        <v>19407.572325</v>
      </c>
    </row>
    <row r="96" spans="1:14" ht="42" customHeight="1">
      <c r="A96" s="173"/>
      <c r="B96" s="190"/>
      <c r="C96" s="177" t="s">
        <v>86</v>
      </c>
      <c r="D96" s="177"/>
      <c r="E96" s="27">
        <v>0</v>
      </c>
      <c r="F96" s="26">
        <f t="shared" si="16"/>
        <v>0</v>
      </c>
      <c r="G96" s="58">
        <v>38861</v>
      </c>
      <c r="H96" s="35">
        <f aca="true" t="shared" si="21" ref="H96:H115">G96*0.912825</f>
        <v>35473.292325</v>
      </c>
      <c r="I96" s="32">
        <v>0</v>
      </c>
      <c r="J96" s="31">
        <f t="shared" si="17"/>
        <v>0</v>
      </c>
      <c r="K96" s="32">
        <v>0</v>
      </c>
      <c r="L96" s="31">
        <f t="shared" si="18"/>
        <v>0</v>
      </c>
      <c r="M96" s="27">
        <f t="shared" si="19"/>
        <v>38861</v>
      </c>
      <c r="N96" s="116">
        <f t="shared" si="20"/>
        <v>35473.292325</v>
      </c>
    </row>
    <row r="97" spans="1:14" ht="42.75" customHeight="1">
      <c r="A97" s="173"/>
      <c r="B97" s="190"/>
      <c r="C97" s="177" t="s">
        <v>82</v>
      </c>
      <c r="D97" s="177"/>
      <c r="E97" s="27">
        <v>0</v>
      </c>
      <c r="F97" s="26">
        <f t="shared" si="16"/>
        <v>0</v>
      </c>
      <c r="G97" s="58">
        <v>6261</v>
      </c>
      <c r="H97" s="35">
        <f t="shared" si="21"/>
        <v>5715.197325</v>
      </c>
      <c r="I97" s="32">
        <v>0</v>
      </c>
      <c r="J97" s="31">
        <f t="shared" si="17"/>
        <v>0</v>
      </c>
      <c r="K97" s="32">
        <v>0</v>
      </c>
      <c r="L97" s="31">
        <f t="shared" si="18"/>
        <v>0</v>
      </c>
      <c r="M97" s="27">
        <f t="shared" si="19"/>
        <v>6261</v>
      </c>
      <c r="N97" s="116">
        <f t="shared" si="20"/>
        <v>5715.197325</v>
      </c>
    </row>
    <row r="98" spans="1:14" ht="40.5" customHeight="1">
      <c r="A98" s="173"/>
      <c r="B98" s="190"/>
      <c r="C98" s="177" t="s">
        <v>87</v>
      </c>
      <c r="D98" s="177"/>
      <c r="E98" s="27">
        <v>0</v>
      </c>
      <c r="F98" s="26">
        <f t="shared" si="16"/>
        <v>0</v>
      </c>
      <c r="G98" s="58">
        <v>5861</v>
      </c>
      <c r="H98" s="35">
        <f t="shared" si="21"/>
        <v>5350.067325</v>
      </c>
      <c r="I98" s="32">
        <v>0</v>
      </c>
      <c r="J98" s="31">
        <f t="shared" si="17"/>
        <v>0</v>
      </c>
      <c r="K98" s="32">
        <v>0</v>
      </c>
      <c r="L98" s="31">
        <f t="shared" si="18"/>
        <v>0</v>
      </c>
      <c r="M98" s="27">
        <f t="shared" si="19"/>
        <v>5861</v>
      </c>
      <c r="N98" s="116">
        <f t="shared" si="20"/>
        <v>5350.067325</v>
      </c>
    </row>
    <row r="99" spans="1:14" ht="47.25" customHeight="1">
      <c r="A99" s="173"/>
      <c r="B99" s="111"/>
      <c r="C99" s="177" t="s">
        <v>106</v>
      </c>
      <c r="D99" s="177"/>
      <c r="E99" s="27">
        <v>0</v>
      </c>
      <c r="F99" s="26">
        <f t="shared" si="16"/>
        <v>0</v>
      </c>
      <c r="G99" s="58">
        <v>3861</v>
      </c>
      <c r="H99" s="35">
        <f t="shared" si="21"/>
        <v>3524.417325</v>
      </c>
      <c r="I99" s="32">
        <v>0</v>
      </c>
      <c r="J99" s="31">
        <f t="shared" si="17"/>
        <v>0</v>
      </c>
      <c r="K99" s="32">
        <v>0</v>
      </c>
      <c r="L99" s="31">
        <f t="shared" si="18"/>
        <v>0</v>
      </c>
      <c r="M99" s="27">
        <f t="shared" si="19"/>
        <v>3861</v>
      </c>
      <c r="N99" s="116">
        <f t="shared" si="20"/>
        <v>3524.417325</v>
      </c>
    </row>
    <row r="100" spans="1:14" ht="58.5" customHeight="1">
      <c r="A100" s="173"/>
      <c r="B100" s="175" t="s">
        <v>40</v>
      </c>
      <c r="C100" s="177" t="s">
        <v>144</v>
      </c>
      <c r="D100" s="177"/>
      <c r="E100" s="32">
        <v>9630.16</v>
      </c>
      <c r="F100" s="26">
        <f t="shared" si="16"/>
        <v>8790.650802</v>
      </c>
      <c r="G100" s="27">
        <v>0</v>
      </c>
      <c r="H100" s="35">
        <f t="shared" si="21"/>
        <v>0</v>
      </c>
      <c r="I100" s="32">
        <v>0</v>
      </c>
      <c r="J100" s="31">
        <f t="shared" si="17"/>
        <v>0</v>
      </c>
      <c r="K100" s="32">
        <v>0</v>
      </c>
      <c r="L100" s="31">
        <f t="shared" si="18"/>
        <v>0</v>
      </c>
      <c r="M100" s="27">
        <f t="shared" si="19"/>
        <v>9630.16</v>
      </c>
      <c r="N100" s="116">
        <f t="shared" si="20"/>
        <v>8790.650802</v>
      </c>
    </row>
    <row r="101" spans="1:14" ht="46.5" customHeight="1">
      <c r="A101" s="173"/>
      <c r="B101" s="175"/>
      <c r="C101" s="179" t="s">
        <v>156</v>
      </c>
      <c r="D101" s="179"/>
      <c r="E101" s="58">
        <v>6830.16</v>
      </c>
      <c r="F101" s="26">
        <f t="shared" si="16"/>
        <v>6234.740802</v>
      </c>
      <c r="G101" s="27">
        <v>0</v>
      </c>
      <c r="H101" s="35">
        <f t="shared" si="21"/>
        <v>0</v>
      </c>
      <c r="I101" s="32">
        <v>0</v>
      </c>
      <c r="J101" s="31">
        <f t="shared" si="17"/>
        <v>0</v>
      </c>
      <c r="K101" s="32">
        <v>0</v>
      </c>
      <c r="L101" s="31">
        <f t="shared" si="18"/>
        <v>0</v>
      </c>
      <c r="M101" s="27">
        <f t="shared" si="19"/>
        <v>6830.16</v>
      </c>
      <c r="N101" s="116">
        <f t="shared" si="20"/>
        <v>6234.740802</v>
      </c>
    </row>
    <row r="102" spans="1:14" ht="34.5" customHeight="1">
      <c r="A102" s="173"/>
      <c r="B102" s="175"/>
      <c r="C102" s="177" t="s">
        <v>88</v>
      </c>
      <c r="D102" s="177"/>
      <c r="E102" s="32">
        <v>1830.16</v>
      </c>
      <c r="F102" s="26">
        <f t="shared" si="16"/>
        <v>1670.615802</v>
      </c>
      <c r="G102" s="27">
        <v>0</v>
      </c>
      <c r="H102" s="35">
        <f t="shared" si="21"/>
        <v>0</v>
      </c>
      <c r="I102" s="32">
        <v>0</v>
      </c>
      <c r="J102" s="31">
        <f t="shared" si="17"/>
        <v>0</v>
      </c>
      <c r="K102" s="32">
        <v>0</v>
      </c>
      <c r="L102" s="31">
        <f t="shared" si="18"/>
        <v>0</v>
      </c>
      <c r="M102" s="27">
        <f t="shared" si="19"/>
        <v>1830.16</v>
      </c>
      <c r="N102" s="116">
        <f t="shared" si="20"/>
        <v>1670.615802</v>
      </c>
    </row>
    <row r="103" spans="1:14" ht="54.75" customHeight="1">
      <c r="A103" s="173"/>
      <c r="B103" s="175"/>
      <c r="C103" s="177" t="s">
        <v>89</v>
      </c>
      <c r="D103" s="177"/>
      <c r="E103" s="32">
        <v>5830.16</v>
      </c>
      <c r="F103" s="26">
        <f t="shared" si="16"/>
        <v>5321.9158019999995</v>
      </c>
      <c r="G103" s="27">
        <v>0</v>
      </c>
      <c r="H103" s="35">
        <f t="shared" si="21"/>
        <v>0</v>
      </c>
      <c r="I103" s="32">
        <v>0</v>
      </c>
      <c r="J103" s="31">
        <f t="shared" si="17"/>
        <v>0</v>
      </c>
      <c r="K103" s="32">
        <v>0</v>
      </c>
      <c r="L103" s="31">
        <f t="shared" si="18"/>
        <v>0</v>
      </c>
      <c r="M103" s="27">
        <f t="shared" si="19"/>
        <v>5830.16</v>
      </c>
      <c r="N103" s="116">
        <f t="shared" si="20"/>
        <v>5321.9158019999995</v>
      </c>
    </row>
    <row r="104" spans="1:14" ht="58.5" customHeight="1">
      <c r="A104" s="173"/>
      <c r="B104" s="175" t="s">
        <v>46</v>
      </c>
      <c r="C104" s="177" t="s">
        <v>222</v>
      </c>
      <c r="D104" s="177"/>
      <c r="E104" s="25">
        <v>0</v>
      </c>
      <c r="F104" s="26">
        <f t="shared" si="16"/>
        <v>0</v>
      </c>
      <c r="G104" s="58">
        <v>14661</v>
      </c>
      <c r="H104" s="35">
        <f t="shared" si="21"/>
        <v>13382.927325</v>
      </c>
      <c r="I104" s="32">
        <v>17991.95</v>
      </c>
      <c r="J104" s="31">
        <f t="shared" si="17"/>
        <v>16423.50175875</v>
      </c>
      <c r="K104" s="32">
        <v>0</v>
      </c>
      <c r="L104" s="31">
        <v>0</v>
      </c>
      <c r="M104" s="27">
        <f t="shared" si="19"/>
        <v>32652.95</v>
      </c>
      <c r="N104" s="116">
        <f t="shared" si="20"/>
        <v>29806.42908375</v>
      </c>
    </row>
    <row r="105" spans="1:14" ht="36" customHeight="1">
      <c r="A105" s="173"/>
      <c r="B105" s="175"/>
      <c r="C105" s="177" t="s">
        <v>90</v>
      </c>
      <c r="D105" s="177"/>
      <c r="E105" s="25">
        <v>0</v>
      </c>
      <c r="F105" s="26">
        <f t="shared" si="16"/>
        <v>0</v>
      </c>
      <c r="G105" s="58">
        <v>20661</v>
      </c>
      <c r="H105" s="35">
        <f t="shared" si="21"/>
        <v>18859.877325</v>
      </c>
      <c r="I105" s="32">
        <v>25491</v>
      </c>
      <c r="J105" s="31">
        <f t="shared" si="17"/>
        <v>23268.822075</v>
      </c>
      <c r="K105" s="32">
        <v>0</v>
      </c>
      <c r="L105" s="31">
        <v>0</v>
      </c>
      <c r="M105" s="27">
        <f t="shared" si="19"/>
        <v>46152</v>
      </c>
      <c r="N105" s="116">
        <f t="shared" si="20"/>
        <v>42128.6994</v>
      </c>
    </row>
    <row r="106" spans="1:14" ht="39" customHeight="1">
      <c r="A106" s="173"/>
      <c r="B106" s="175"/>
      <c r="C106" s="177" t="s">
        <v>91</v>
      </c>
      <c r="D106" s="177"/>
      <c r="E106" s="25">
        <v>0</v>
      </c>
      <c r="F106" s="26">
        <f t="shared" si="16"/>
        <v>0</v>
      </c>
      <c r="G106" s="58">
        <v>4661</v>
      </c>
      <c r="H106" s="35">
        <f t="shared" si="21"/>
        <v>4254.677325</v>
      </c>
      <c r="I106" s="32">
        <v>5491</v>
      </c>
      <c r="J106" s="31">
        <f t="shared" si="17"/>
        <v>5012.322075</v>
      </c>
      <c r="K106" s="32">
        <v>0</v>
      </c>
      <c r="L106" s="31">
        <v>0</v>
      </c>
      <c r="M106" s="27">
        <f t="shared" si="19"/>
        <v>10152</v>
      </c>
      <c r="N106" s="116">
        <f t="shared" si="20"/>
        <v>9266.9994</v>
      </c>
    </row>
    <row r="107" spans="1:14" ht="45.75" customHeight="1">
      <c r="A107" s="173"/>
      <c r="B107" s="175"/>
      <c r="C107" s="177" t="s">
        <v>92</v>
      </c>
      <c r="D107" s="177"/>
      <c r="E107" s="25">
        <v>0</v>
      </c>
      <c r="F107" s="26">
        <f t="shared" si="16"/>
        <v>0</v>
      </c>
      <c r="G107" s="32">
        <v>15861</v>
      </c>
      <c r="H107" s="35">
        <f t="shared" si="21"/>
        <v>14478.317325</v>
      </c>
      <c r="I107" s="32">
        <v>19491</v>
      </c>
      <c r="J107" s="31">
        <f t="shared" si="17"/>
        <v>17791.872075</v>
      </c>
      <c r="K107" s="32">
        <v>0</v>
      </c>
      <c r="L107" s="31">
        <v>0</v>
      </c>
      <c r="M107" s="27">
        <f t="shared" si="19"/>
        <v>35352</v>
      </c>
      <c r="N107" s="116">
        <f t="shared" si="20"/>
        <v>32270.1894</v>
      </c>
    </row>
    <row r="108" spans="1:14" ht="68.25" customHeight="1">
      <c r="A108" s="173"/>
      <c r="B108" s="175" t="s">
        <v>41</v>
      </c>
      <c r="C108" s="177" t="s">
        <v>187</v>
      </c>
      <c r="D108" s="177"/>
      <c r="E108" s="23">
        <v>2830.16</v>
      </c>
      <c r="F108" s="26">
        <f t="shared" si="16"/>
        <v>2583.440802</v>
      </c>
      <c r="G108" s="27">
        <v>7461</v>
      </c>
      <c r="H108" s="35">
        <f t="shared" si="21"/>
        <v>6810.587325</v>
      </c>
      <c r="I108" s="32">
        <f>G108</f>
        <v>7461</v>
      </c>
      <c r="J108" s="31">
        <f t="shared" si="17"/>
        <v>6810.587325</v>
      </c>
      <c r="K108" s="23">
        <f>E108</f>
        <v>2830.16</v>
      </c>
      <c r="L108" s="31">
        <f t="shared" si="18"/>
        <v>2583.440802</v>
      </c>
      <c r="M108" s="27">
        <f t="shared" si="19"/>
        <v>20582.32</v>
      </c>
      <c r="N108" s="116">
        <f t="shared" si="20"/>
        <v>18788.056254000003</v>
      </c>
    </row>
    <row r="109" spans="1:14" ht="114" customHeight="1">
      <c r="A109" s="173"/>
      <c r="B109" s="57"/>
      <c r="C109" s="177" t="s">
        <v>94</v>
      </c>
      <c r="D109" s="177"/>
      <c r="E109" s="25">
        <v>0</v>
      </c>
      <c r="F109" s="26">
        <f t="shared" si="16"/>
        <v>0</v>
      </c>
      <c r="G109" s="23">
        <v>21261</v>
      </c>
      <c r="H109" s="35">
        <f t="shared" si="21"/>
        <v>19407.572325</v>
      </c>
      <c r="I109" s="32">
        <v>16341.95</v>
      </c>
      <c r="J109" s="31">
        <f t="shared" si="17"/>
        <v>14917.340508750001</v>
      </c>
      <c r="K109" s="32">
        <v>0</v>
      </c>
      <c r="L109" s="31">
        <f t="shared" si="18"/>
        <v>0</v>
      </c>
      <c r="M109" s="27">
        <f t="shared" si="19"/>
        <v>37602.95</v>
      </c>
      <c r="N109" s="116">
        <f t="shared" si="20"/>
        <v>34324.91283375</v>
      </c>
    </row>
    <row r="110" spans="1:14" ht="45.75" customHeight="1">
      <c r="A110" s="173"/>
      <c r="B110" s="57"/>
      <c r="C110" s="177" t="s">
        <v>95</v>
      </c>
      <c r="D110" s="177"/>
      <c r="E110" s="25">
        <v>0</v>
      </c>
      <c r="F110" s="26">
        <f t="shared" si="16"/>
        <v>0</v>
      </c>
      <c r="G110" s="23">
        <v>39861</v>
      </c>
      <c r="H110" s="35">
        <f t="shared" si="21"/>
        <v>36386.117325</v>
      </c>
      <c r="I110" s="32">
        <v>30291</v>
      </c>
      <c r="J110" s="31">
        <f t="shared" si="17"/>
        <v>27650.382075</v>
      </c>
      <c r="K110" s="32">
        <v>0</v>
      </c>
      <c r="L110" s="31">
        <f t="shared" si="18"/>
        <v>0</v>
      </c>
      <c r="M110" s="27">
        <f t="shared" si="19"/>
        <v>70152</v>
      </c>
      <c r="N110" s="116">
        <f t="shared" si="20"/>
        <v>64036.4994</v>
      </c>
    </row>
    <row r="111" spans="1:14" ht="46.5" customHeight="1">
      <c r="A111" s="173"/>
      <c r="B111" s="57"/>
      <c r="C111" s="177" t="s">
        <v>93</v>
      </c>
      <c r="D111" s="177"/>
      <c r="E111" s="25">
        <v>0</v>
      </c>
      <c r="F111" s="26">
        <f t="shared" si="16"/>
        <v>0</v>
      </c>
      <c r="G111" s="23">
        <v>6261</v>
      </c>
      <c r="H111" s="35">
        <f t="shared" si="21"/>
        <v>5715.197325</v>
      </c>
      <c r="I111" s="32">
        <v>5091</v>
      </c>
      <c r="J111" s="31">
        <f t="shared" si="17"/>
        <v>4647.192075</v>
      </c>
      <c r="K111" s="32">
        <v>0</v>
      </c>
      <c r="L111" s="31">
        <f t="shared" si="18"/>
        <v>0</v>
      </c>
      <c r="M111" s="27">
        <f t="shared" si="19"/>
        <v>11352</v>
      </c>
      <c r="N111" s="116">
        <f t="shared" si="20"/>
        <v>10362.3894</v>
      </c>
    </row>
    <row r="112" spans="1:14" ht="42" customHeight="1">
      <c r="A112" s="173"/>
      <c r="B112" s="57"/>
      <c r="C112" s="177" t="s">
        <v>99</v>
      </c>
      <c r="D112" s="177"/>
      <c r="E112" s="25">
        <v>0</v>
      </c>
      <c r="F112" s="26">
        <f t="shared" si="16"/>
        <v>0</v>
      </c>
      <c r="G112" s="23">
        <v>15861</v>
      </c>
      <c r="H112" s="35">
        <f t="shared" si="21"/>
        <v>14478.317325</v>
      </c>
      <c r="I112" s="32">
        <v>12291</v>
      </c>
      <c r="J112" s="31">
        <f t="shared" si="17"/>
        <v>11219.532075</v>
      </c>
      <c r="K112" s="32">
        <v>0</v>
      </c>
      <c r="L112" s="31">
        <f t="shared" si="18"/>
        <v>0</v>
      </c>
      <c r="M112" s="27">
        <f t="shared" si="19"/>
        <v>28152</v>
      </c>
      <c r="N112" s="116">
        <f t="shared" si="20"/>
        <v>25697.8494</v>
      </c>
    </row>
    <row r="113" spans="1:14" ht="42.75" customHeight="1">
      <c r="A113" s="173"/>
      <c r="B113" s="57"/>
      <c r="C113" s="177" t="s">
        <v>213</v>
      </c>
      <c r="D113" s="177"/>
      <c r="E113" s="25"/>
      <c r="F113" s="26">
        <f t="shared" si="16"/>
        <v>0</v>
      </c>
      <c r="G113" s="23">
        <v>5461</v>
      </c>
      <c r="H113" s="35">
        <f t="shared" si="21"/>
        <v>4984.937325</v>
      </c>
      <c r="I113" s="32">
        <v>5491</v>
      </c>
      <c r="J113" s="31">
        <f t="shared" si="17"/>
        <v>5012.322075</v>
      </c>
      <c r="K113" s="32">
        <v>0</v>
      </c>
      <c r="L113" s="31">
        <f t="shared" si="18"/>
        <v>0</v>
      </c>
      <c r="M113" s="27">
        <f t="shared" si="19"/>
        <v>10952</v>
      </c>
      <c r="N113" s="116">
        <f t="shared" si="20"/>
        <v>9997.259399999999</v>
      </c>
    </row>
    <row r="114" spans="1:14" ht="44.25" customHeight="1">
      <c r="A114" s="173"/>
      <c r="B114" s="190" t="s">
        <v>47</v>
      </c>
      <c r="C114" s="177" t="s">
        <v>188</v>
      </c>
      <c r="D114" s="177"/>
      <c r="E114" s="23">
        <v>2830.16</v>
      </c>
      <c r="F114" s="26">
        <f t="shared" si="16"/>
        <v>2583.440802</v>
      </c>
      <c r="G114" s="27">
        <v>8461</v>
      </c>
      <c r="H114" s="35">
        <f t="shared" si="21"/>
        <v>7723.412325</v>
      </c>
      <c r="I114" s="32">
        <f>G114</f>
        <v>8461</v>
      </c>
      <c r="J114" s="31">
        <f t="shared" si="17"/>
        <v>7723.412325</v>
      </c>
      <c r="K114" s="32">
        <v>4752.67</v>
      </c>
      <c r="L114" s="31">
        <f t="shared" si="18"/>
        <v>4338.35599275</v>
      </c>
      <c r="M114" s="27">
        <f t="shared" si="19"/>
        <v>24504.83</v>
      </c>
      <c r="N114" s="116">
        <f t="shared" si="20"/>
        <v>22368.62144475</v>
      </c>
    </row>
    <row r="115" spans="1:14" ht="132" customHeight="1">
      <c r="A115" s="173"/>
      <c r="B115" s="190"/>
      <c r="C115" s="177" t="s">
        <v>130</v>
      </c>
      <c r="D115" s="177"/>
      <c r="E115" s="23">
        <v>0</v>
      </c>
      <c r="F115" s="40">
        <v>0</v>
      </c>
      <c r="G115" s="27">
        <v>8961</v>
      </c>
      <c r="H115" s="35">
        <f t="shared" si="21"/>
        <v>8179.824825</v>
      </c>
      <c r="I115" s="32">
        <v>0</v>
      </c>
      <c r="J115" s="31">
        <f t="shared" si="17"/>
        <v>0</v>
      </c>
      <c r="K115" s="32">
        <v>0</v>
      </c>
      <c r="L115" s="31">
        <f t="shared" si="18"/>
        <v>0</v>
      </c>
      <c r="M115" s="27">
        <f t="shared" si="19"/>
        <v>8961</v>
      </c>
      <c r="N115" s="116">
        <f t="shared" si="20"/>
        <v>8179.824825</v>
      </c>
    </row>
    <row r="116" spans="1:14" ht="15" customHeight="1" thickBot="1">
      <c r="A116" s="181"/>
      <c r="B116" s="182" t="s">
        <v>10</v>
      </c>
      <c r="C116" s="182"/>
      <c r="D116" s="182"/>
      <c r="E116" s="120">
        <f aca="true" t="shared" si="22" ref="E116:N116">SUM(E91:E115)</f>
        <v>143804.6</v>
      </c>
      <c r="F116" s="133">
        <f t="shared" si="22"/>
        <v>131268.43399500003</v>
      </c>
      <c r="G116" s="121">
        <f t="shared" si="22"/>
        <v>266367.16000000003</v>
      </c>
      <c r="H116" s="122">
        <f t="shared" si="22"/>
        <v>243146.602827</v>
      </c>
      <c r="I116" s="123">
        <f t="shared" si="22"/>
        <v>258553.22000000003</v>
      </c>
      <c r="J116" s="124">
        <f t="shared" si="22"/>
        <v>236013.84304650003</v>
      </c>
      <c r="K116" s="123">
        <f t="shared" si="22"/>
        <v>28412.989999999998</v>
      </c>
      <c r="L116" s="124">
        <f t="shared" si="22"/>
        <v>25936.08759675</v>
      </c>
      <c r="M116" s="121">
        <f t="shared" si="22"/>
        <v>697137.9699999999</v>
      </c>
      <c r="N116" s="125">
        <f t="shared" si="22"/>
        <v>636364.9674652498</v>
      </c>
    </row>
    <row r="117" spans="1:14" ht="19.5" customHeight="1">
      <c r="A117" s="172" t="s">
        <v>167</v>
      </c>
      <c r="B117" s="174" t="s">
        <v>52</v>
      </c>
      <c r="C117" s="174"/>
      <c r="D117" s="174"/>
      <c r="E117" s="174"/>
      <c r="F117" s="174"/>
      <c r="G117" s="174"/>
      <c r="H117" s="174"/>
      <c r="I117" s="174"/>
      <c r="J117" s="174"/>
      <c r="K117" s="174"/>
      <c r="L117" s="174"/>
      <c r="M117" s="174"/>
      <c r="N117" s="126"/>
    </row>
    <row r="118" spans="1:14" ht="102.75" customHeight="1">
      <c r="A118" s="173"/>
      <c r="B118" s="37" t="s">
        <v>23</v>
      </c>
      <c r="C118" s="177" t="s">
        <v>131</v>
      </c>
      <c r="D118" s="177"/>
      <c r="E118" s="23">
        <v>0</v>
      </c>
      <c r="F118" s="40">
        <v>0</v>
      </c>
      <c r="G118" s="56">
        <v>7711</v>
      </c>
      <c r="H118" s="24">
        <f>G118*0.912825</f>
        <v>7038.793575</v>
      </c>
      <c r="I118" s="32">
        <v>10241</v>
      </c>
      <c r="J118" s="31">
        <f>I118*0.912825</f>
        <v>9348.240825</v>
      </c>
      <c r="K118" s="32">
        <v>0</v>
      </c>
      <c r="L118" s="31">
        <v>0</v>
      </c>
      <c r="M118" s="25">
        <f>E118+G118+I118</f>
        <v>17952</v>
      </c>
      <c r="N118" s="116">
        <f>F118+H118+J118+L118</f>
        <v>16387.0344</v>
      </c>
    </row>
    <row r="119" spans="1:14" ht="59.25" customHeight="1">
      <c r="A119" s="117"/>
      <c r="B119" s="178" t="s">
        <v>24</v>
      </c>
      <c r="C119" s="177" t="s">
        <v>205</v>
      </c>
      <c r="D119" s="177"/>
      <c r="E119" s="19">
        <v>0</v>
      </c>
      <c r="F119" s="55">
        <v>0</v>
      </c>
      <c r="G119" s="61">
        <v>0</v>
      </c>
      <c r="H119" s="24">
        <f>G119*0.912825</f>
        <v>0</v>
      </c>
      <c r="I119" s="58">
        <v>28991</v>
      </c>
      <c r="J119" s="31">
        <f>I119*0.912825</f>
        <v>26463.709575</v>
      </c>
      <c r="K119" s="58">
        <v>0</v>
      </c>
      <c r="L119" s="59">
        <v>0</v>
      </c>
      <c r="M119" s="25">
        <f>E119+G119+I119</f>
        <v>28991</v>
      </c>
      <c r="N119" s="116">
        <f>F119+H119+J119+L119</f>
        <v>26463.709575</v>
      </c>
    </row>
    <row r="120" spans="1:14" ht="57" customHeight="1">
      <c r="A120" s="117"/>
      <c r="B120" s="178"/>
      <c r="C120" s="177" t="s">
        <v>214</v>
      </c>
      <c r="D120" s="177"/>
      <c r="E120" s="19">
        <v>0</v>
      </c>
      <c r="F120" s="55">
        <v>0</v>
      </c>
      <c r="G120" s="61">
        <v>0</v>
      </c>
      <c r="H120" s="24">
        <f>G120*0.912825</f>
        <v>0</v>
      </c>
      <c r="I120" s="58">
        <v>50961</v>
      </c>
      <c r="J120" s="31">
        <f>I120*0.912825</f>
        <v>46518.474825</v>
      </c>
      <c r="K120" s="58">
        <v>0</v>
      </c>
      <c r="L120" s="59">
        <v>0</v>
      </c>
      <c r="M120" s="25">
        <f>E120+G120+I120</f>
        <v>50961</v>
      </c>
      <c r="N120" s="116">
        <f>F120+H120+J120+L120</f>
        <v>46518.474825</v>
      </c>
    </row>
    <row r="121" spans="1:14" ht="48" customHeight="1">
      <c r="A121" s="117"/>
      <c r="B121" s="29"/>
      <c r="C121" s="177" t="s">
        <v>107</v>
      </c>
      <c r="D121" s="177"/>
      <c r="E121" s="19">
        <v>0</v>
      </c>
      <c r="F121" s="55">
        <v>0</v>
      </c>
      <c r="G121" s="61">
        <v>0</v>
      </c>
      <c r="H121" s="24">
        <f>G121*0.912825</f>
        <v>0</v>
      </c>
      <c r="I121" s="58">
        <v>39961</v>
      </c>
      <c r="J121" s="31">
        <f>I121*0.912825</f>
        <v>36477.399825</v>
      </c>
      <c r="K121" s="58">
        <v>0</v>
      </c>
      <c r="L121" s="59">
        <v>0</v>
      </c>
      <c r="M121" s="25">
        <f>E121+G121+I121</f>
        <v>39961</v>
      </c>
      <c r="N121" s="116">
        <f>F121+H121+J121+L121</f>
        <v>36477.399825</v>
      </c>
    </row>
    <row r="122" spans="1:14" ht="15" customHeight="1" thickBot="1">
      <c r="A122" s="119"/>
      <c r="B122" s="182" t="s">
        <v>10</v>
      </c>
      <c r="C122" s="182"/>
      <c r="D122" s="182"/>
      <c r="E122" s="120">
        <f aca="true" t="shared" si="23" ref="E122:J122">SUM(E118:E121)</f>
        <v>0</v>
      </c>
      <c r="F122" s="133">
        <f t="shared" si="23"/>
        <v>0</v>
      </c>
      <c r="G122" s="121">
        <f t="shared" si="23"/>
        <v>7711</v>
      </c>
      <c r="H122" s="122">
        <f t="shared" si="23"/>
        <v>7038.793575</v>
      </c>
      <c r="I122" s="123">
        <f t="shared" si="23"/>
        <v>130154</v>
      </c>
      <c r="J122" s="124">
        <f t="shared" si="23"/>
        <v>118807.82505</v>
      </c>
      <c r="K122" s="123">
        <v>0</v>
      </c>
      <c r="L122" s="124">
        <f>SUM(L118:L121)</f>
        <v>0</v>
      </c>
      <c r="M122" s="121">
        <f>SUM(M118:M121)</f>
        <v>137865</v>
      </c>
      <c r="N122" s="125">
        <f>SUM(N118:N121)</f>
        <v>125846.618625</v>
      </c>
    </row>
    <row r="123" spans="1:14" ht="21" customHeight="1">
      <c r="A123" s="172" t="s">
        <v>168</v>
      </c>
      <c r="B123" s="174" t="s">
        <v>53</v>
      </c>
      <c r="C123" s="174"/>
      <c r="D123" s="174"/>
      <c r="E123" s="174"/>
      <c r="F123" s="174"/>
      <c r="G123" s="174"/>
      <c r="H123" s="174"/>
      <c r="I123" s="174"/>
      <c r="J123" s="174"/>
      <c r="K123" s="174"/>
      <c r="L123" s="174"/>
      <c r="M123" s="174"/>
      <c r="N123" s="134"/>
    </row>
    <row r="124" spans="1:14" ht="60" customHeight="1">
      <c r="A124" s="173"/>
      <c r="B124" s="194" t="s">
        <v>54</v>
      </c>
      <c r="C124" s="179" t="s">
        <v>114</v>
      </c>
      <c r="D124" s="179"/>
      <c r="E124" s="19">
        <v>6330.16</v>
      </c>
      <c r="F124" s="20">
        <f aca="true" t="shared" si="24" ref="F124:F129">E124*0.912825</f>
        <v>5778.328302</v>
      </c>
      <c r="G124" s="19">
        <v>0</v>
      </c>
      <c r="H124" s="20">
        <v>0</v>
      </c>
      <c r="I124" s="58">
        <v>0</v>
      </c>
      <c r="J124" s="59">
        <v>0</v>
      </c>
      <c r="K124" s="58">
        <v>0</v>
      </c>
      <c r="L124" s="59">
        <v>0</v>
      </c>
      <c r="M124" s="58">
        <f>SUM(E124,G124,I124,K124)</f>
        <v>6330.16</v>
      </c>
      <c r="N124" s="135">
        <f>F124+H124+J124+L124</f>
        <v>5778.328302</v>
      </c>
    </row>
    <row r="125" spans="1:14" ht="41.25" customHeight="1">
      <c r="A125" s="173"/>
      <c r="B125" s="194"/>
      <c r="C125" s="177" t="s">
        <v>115</v>
      </c>
      <c r="D125" s="177"/>
      <c r="E125" s="19">
        <v>8830.16</v>
      </c>
      <c r="F125" s="20">
        <f t="shared" si="24"/>
        <v>8060.390802</v>
      </c>
      <c r="G125" s="19">
        <v>0</v>
      </c>
      <c r="H125" s="20">
        <v>0</v>
      </c>
      <c r="I125" s="58">
        <v>0</v>
      </c>
      <c r="J125" s="59">
        <v>0</v>
      </c>
      <c r="K125" s="58">
        <v>0</v>
      </c>
      <c r="L125" s="59">
        <v>0</v>
      </c>
      <c r="M125" s="58">
        <f aca="true" t="shared" si="25" ref="M125:M151">SUM(E125,G125,I125,K125)</f>
        <v>8830.16</v>
      </c>
      <c r="N125" s="135">
        <f aca="true" t="shared" si="26" ref="N125:N151">F125+H125+J125+L125</f>
        <v>8060.390802</v>
      </c>
    </row>
    <row r="126" spans="1:14" ht="35.25" customHeight="1">
      <c r="A126" s="173"/>
      <c r="B126" s="194"/>
      <c r="C126" s="177" t="s">
        <v>96</v>
      </c>
      <c r="D126" s="177"/>
      <c r="E126" s="19">
        <v>2830.16</v>
      </c>
      <c r="F126" s="20">
        <f t="shared" si="24"/>
        <v>2583.440802</v>
      </c>
      <c r="G126" s="19">
        <v>0</v>
      </c>
      <c r="H126" s="20">
        <v>0</v>
      </c>
      <c r="I126" s="58"/>
      <c r="J126" s="59">
        <v>0</v>
      </c>
      <c r="K126" s="58">
        <v>0</v>
      </c>
      <c r="L126" s="59">
        <v>0</v>
      </c>
      <c r="M126" s="58">
        <f t="shared" si="25"/>
        <v>2830.16</v>
      </c>
      <c r="N126" s="135">
        <f t="shared" si="26"/>
        <v>2583.440802</v>
      </c>
    </row>
    <row r="127" spans="1:14" ht="37.5" customHeight="1">
      <c r="A127" s="117"/>
      <c r="B127" s="194"/>
      <c r="C127" s="177" t="s">
        <v>116</v>
      </c>
      <c r="D127" s="177"/>
      <c r="E127" s="19">
        <v>3230.16</v>
      </c>
      <c r="F127" s="20">
        <f t="shared" si="24"/>
        <v>2948.5708019999997</v>
      </c>
      <c r="G127" s="19">
        <v>0</v>
      </c>
      <c r="H127" s="20">
        <v>0</v>
      </c>
      <c r="I127" s="58">
        <v>0</v>
      </c>
      <c r="J127" s="59">
        <v>0</v>
      </c>
      <c r="K127" s="58">
        <v>0</v>
      </c>
      <c r="L127" s="59">
        <v>0</v>
      </c>
      <c r="M127" s="58">
        <f t="shared" si="25"/>
        <v>3230.16</v>
      </c>
      <c r="N127" s="135">
        <f t="shared" si="26"/>
        <v>2948.5708019999997</v>
      </c>
    </row>
    <row r="128" spans="1:14" ht="41.25" customHeight="1">
      <c r="A128" s="117"/>
      <c r="B128" s="194"/>
      <c r="C128" s="179" t="s">
        <v>112</v>
      </c>
      <c r="D128" s="179"/>
      <c r="E128" s="19">
        <v>2330.16</v>
      </c>
      <c r="F128" s="20">
        <f t="shared" si="24"/>
        <v>2127.0283019999997</v>
      </c>
      <c r="G128" s="19">
        <v>0</v>
      </c>
      <c r="H128" s="20">
        <v>0</v>
      </c>
      <c r="I128" s="58">
        <v>0</v>
      </c>
      <c r="J128" s="59">
        <v>0</v>
      </c>
      <c r="K128" s="58">
        <v>0</v>
      </c>
      <c r="L128" s="59">
        <v>0</v>
      </c>
      <c r="M128" s="58">
        <f t="shared" si="25"/>
        <v>2330.16</v>
      </c>
      <c r="N128" s="135">
        <f t="shared" si="26"/>
        <v>2127.0283019999997</v>
      </c>
    </row>
    <row r="129" spans="1:14" ht="79.5" customHeight="1">
      <c r="A129" s="117"/>
      <c r="B129" s="194"/>
      <c r="C129" s="179" t="s">
        <v>189</v>
      </c>
      <c r="D129" s="179"/>
      <c r="E129" s="19">
        <v>5330.16</v>
      </c>
      <c r="F129" s="20">
        <f t="shared" si="24"/>
        <v>4865.503302</v>
      </c>
      <c r="G129" s="19">
        <v>0</v>
      </c>
      <c r="H129" s="20">
        <v>0</v>
      </c>
      <c r="I129" s="58">
        <v>0</v>
      </c>
      <c r="J129" s="59">
        <v>0</v>
      </c>
      <c r="K129" s="58">
        <v>0</v>
      </c>
      <c r="L129" s="59">
        <f aca="true" t="shared" si="27" ref="L129:L151">K129*0.912825</f>
        <v>0</v>
      </c>
      <c r="M129" s="58">
        <f t="shared" si="25"/>
        <v>5330.16</v>
      </c>
      <c r="N129" s="135">
        <f t="shared" si="26"/>
        <v>4865.503302</v>
      </c>
    </row>
    <row r="130" spans="1:14" ht="87" customHeight="1">
      <c r="A130" s="117"/>
      <c r="B130" s="194"/>
      <c r="C130" s="179" t="s">
        <v>190</v>
      </c>
      <c r="D130" s="179"/>
      <c r="E130" s="19">
        <v>17300</v>
      </c>
      <c r="F130" s="19">
        <f>E130*0.89823</f>
        <v>15539.378999999999</v>
      </c>
      <c r="G130" s="19">
        <v>0</v>
      </c>
      <c r="H130" s="20">
        <v>0</v>
      </c>
      <c r="I130" s="58">
        <v>0</v>
      </c>
      <c r="J130" s="59">
        <v>0</v>
      </c>
      <c r="K130" s="58">
        <v>0</v>
      </c>
      <c r="L130" s="59">
        <f t="shared" si="27"/>
        <v>0</v>
      </c>
      <c r="M130" s="58">
        <f t="shared" si="25"/>
        <v>17300</v>
      </c>
      <c r="N130" s="135">
        <f t="shared" si="26"/>
        <v>15539.378999999999</v>
      </c>
    </row>
    <row r="131" spans="1:14" ht="54.75" customHeight="1">
      <c r="A131" s="117"/>
      <c r="B131" s="194"/>
      <c r="C131" s="179" t="s">
        <v>191</v>
      </c>
      <c r="D131" s="179"/>
      <c r="E131" s="19">
        <f>3*25*5*80</f>
        <v>30000</v>
      </c>
      <c r="F131" s="19">
        <f>E131*0.89823</f>
        <v>26946.899999999998</v>
      </c>
      <c r="G131" s="19">
        <v>0</v>
      </c>
      <c r="H131" s="20">
        <v>0</v>
      </c>
      <c r="I131" s="58">
        <v>0</v>
      </c>
      <c r="J131" s="59">
        <v>0</v>
      </c>
      <c r="K131" s="58">
        <v>0</v>
      </c>
      <c r="L131" s="59">
        <f t="shared" si="27"/>
        <v>0</v>
      </c>
      <c r="M131" s="58">
        <f t="shared" si="25"/>
        <v>30000</v>
      </c>
      <c r="N131" s="135">
        <f t="shared" si="26"/>
        <v>26946.899999999998</v>
      </c>
    </row>
    <row r="132" spans="1:14" ht="45" customHeight="1">
      <c r="A132" s="117"/>
      <c r="B132" s="194"/>
      <c r="C132" s="179" t="s">
        <v>192</v>
      </c>
      <c r="D132" s="179"/>
      <c r="E132" s="19">
        <v>5300</v>
      </c>
      <c r="F132" s="19">
        <f>E132*0.89823</f>
        <v>4760.619</v>
      </c>
      <c r="G132" s="19">
        <v>0</v>
      </c>
      <c r="H132" s="20">
        <v>0</v>
      </c>
      <c r="I132" s="58">
        <v>0</v>
      </c>
      <c r="J132" s="59">
        <v>0</v>
      </c>
      <c r="K132" s="58">
        <v>0</v>
      </c>
      <c r="L132" s="59">
        <f t="shared" si="27"/>
        <v>0</v>
      </c>
      <c r="M132" s="58">
        <f t="shared" si="25"/>
        <v>5300</v>
      </c>
      <c r="N132" s="135">
        <f t="shared" si="26"/>
        <v>4760.619</v>
      </c>
    </row>
    <row r="133" spans="1:14" ht="41.25" customHeight="1">
      <c r="A133" s="117"/>
      <c r="B133" s="194"/>
      <c r="C133" s="179" t="s">
        <v>193</v>
      </c>
      <c r="D133" s="179"/>
      <c r="E133" s="19">
        <v>9430</v>
      </c>
      <c r="F133" s="19">
        <f>E133*0.89823</f>
        <v>8470.3089</v>
      </c>
      <c r="G133" s="19">
        <v>0</v>
      </c>
      <c r="H133" s="20">
        <v>0</v>
      </c>
      <c r="I133" s="58">
        <v>0</v>
      </c>
      <c r="J133" s="59">
        <v>0</v>
      </c>
      <c r="K133" s="58">
        <v>0</v>
      </c>
      <c r="L133" s="59">
        <f t="shared" si="27"/>
        <v>0</v>
      </c>
      <c r="M133" s="58">
        <f t="shared" si="25"/>
        <v>9430</v>
      </c>
      <c r="N133" s="135">
        <f t="shared" si="26"/>
        <v>8470.3089</v>
      </c>
    </row>
    <row r="134" spans="1:14" ht="47.25" customHeight="1">
      <c r="A134" s="117"/>
      <c r="B134" s="194"/>
      <c r="C134" s="179" t="s">
        <v>134</v>
      </c>
      <c r="D134" s="179"/>
      <c r="E134" s="19">
        <v>2330.16</v>
      </c>
      <c r="F134" s="20">
        <f>E134*0.912825</f>
        <v>2127.0283019999997</v>
      </c>
      <c r="G134" s="92">
        <v>0</v>
      </c>
      <c r="H134" s="93">
        <v>0</v>
      </c>
      <c r="I134" s="92">
        <v>0</v>
      </c>
      <c r="J134" s="93">
        <v>0</v>
      </c>
      <c r="K134" s="58">
        <v>0</v>
      </c>
      <c r="L134" s="59">
        <f t="shared" si="27"/>
        <v>0</v>
      </c>
      <c r="M134" s="58">
        <f>SUM(E134,G134,I134,K134)</f>
        <v>2330.16</v>
      </c>
      <c r="N134" s="135">
        <f>F134+H134+J134+L134</f>
        <v>2127.0283019999997</v>
      </c>
    </row>
    <row r="135" spans="1:14" ht="53.25" customHeight="1">
      <c r="A135" s="117"/>
      <c r="B135" s="62"/>
      <c r="C135" s="179" t="s">
        <v>194</v>
      </c>
      <c r="D135" s="179"/>
      <c r="E135" s="83">
        <v>0</v>
      </c>
      <c r="F135" s="86">
        <v>0</v>
      </c>
      <c r="G135" s="19">
        <v>83800</v>
      </c>
      <c r="H135" s="19">
        <f>G135*0.89823</f>
        <v>75271.674</v>
      </c>
      <c r="I135" s="19">
        <v>0</v>
      </c>
      <c r="J135" s="59">
        <v>0</v>
      </c>
      <c r="K135" s="19">
        <v>0</v>
      </c>
      <c r="L135" s="59">
        <f t="shared" si="27"/>
        <v>0</v>
      </c>
      <c r="M135" s="58">
        <f t="shared" si="25"/>
        <v>83800</v>
      </c>
      <c r="N135" s="135">
        <f t="shared" si="26"/>
        <v>75271.674</v>
      </c>
    </row>
    <row r="136" spans="1:14" ht="65.25" customHeight="1">
      <c r="A136" s="117"/>
      <c r="B136" s="194" t="s">
        <v>55</v>
      </c>
      <c r="C136" s="179" t="s">
        <v>117</v>
      </c>
      <c r="D136" s="179"/>
      <c r="E136" s="19">
        <v>0</v>
      </c>
      <c r="F136" s="20">
        <v>0</v>
      </c>
      <c r="G136" s="19">
        <v>21261</v>
      </c>
      <c r="H136" s="20">
        <f aca="true" t="shared" si="28" ref="H136:H151">G136*0.912825</f>
        <v>19407.572325</v>
      </c>
      <c r="I136" s="19">
        <v>21261</v>
      </c>
      <c r="J136" s="20">
        <f>I136*0.912825</f>
        <v>19407.572325</v>
      </c>
      <c r="K136" s="19">
        <v>10652.67</v>
      </c>
      <c r="L136" s="59">
        <f t="shared" si="27"/>
        <v>9724.02349275</v>
      </c>
      <c r="M136" s="58">
        <f t="shared" si="25"/>
        <v>53174.67</v>
      </c>
      <c r="N136" s="135">
        <f t="shared" si="26"/>
        <v>48539.16814275</v>
      </c>
    </row>
    <row r="137" spans="1:14" ht="52.5" customHeight="1">
      <c r="A137" s="117"/>
      <c r="B137" s="194"/>
      <c r="C137" s="177" t="s">
        <v>118</v>
      </c>
      <c r="D137" s="177"/>
      <c r="E137" s="19">
        <v>0</v>
      </c>
      <c r="F137" s="20">
        <v>0</v>
      </c>
      <c r="G137" s="19">
        <v>39861</v>
      </c>
      <c r="H137" s="20">
        <f t="shared" si="28"/>
        <v>36386.117325</v>
      </c>
      <c r="I137" s="19">
        <v>39861</v>
      </c>
      <c r="J137" s="20">
        <f>I137*0.912825</f>
        <v>36386.117325</v>
      </c>
      <c r="K137" s="19">
        <v>19952</v>
      </c>
      <c r="L137" s="59">
        <f t="shared" si="27"/>
        <v>18212.6844</v>
      </c>
      <c r="M137" s="58">
        <f t="shared" si="25"/>
        <v>99674</v>
      </c>
      <c r="N137" s="135">
        <f t="shared" si="26"/>
        <v>90984.91905</v>
      </c>
    </row>
    <row r="138" spans="1:14" ht="37.5" customHeight="1">
      <c r="A138" s="117"/>
      <c r="B138" s="194"/>
      <c r="C138" s="177" t="s">
        <v>78</v>
      </c>
      <c r="D138" s="177"/>
      <c r="E138" s="19">
        <v>0</v>
      </c>
      <c r="F138" s="20">
        <v>0</v>
      </c>
      <c r="G138" s="19">
        <v>6261</v>
      </c>
      <c r="H138" s="20">
        <f t="shared" si="28"/>
        <v>5715.197325</v>
      </c>
      <c r="I138" s="19">
        <v>6261</v>
      </c>
      <c r="J138" s="20">
        <f>I138*0.912825</f>
        <v>5715.197325</v>
      </c>
      <c r="K138" s="19">
        <v>3152</v>
      </c>
      <c r="L138" s="59">
        <f t="shared" si="27"/>
        <v>2877.2244</v>
      </c>
      <c r="M138" s="58">
        <f t="shared" si="25"/>
        <v>15674</v>
      </c>
      <c r="N138" s="135">
        <f t="shared" si="26"/>
        <v>14307.619050000001</v>
      </c>
    </row>
    <row r="139" spans="1:14" ht="39.75" customHeight="1">
      <c r="A139" s="117"/>
      <c r="B139" s="194"/>
      <c r="C139" s="177" t="s">
        <v>119</v>
      </c>
      <c r="D139" s="177"/>
      <c r="E139" s="19">
        <v>0</v>
      </c>
      <c r="F139" s="20">
        <v>0</v>
      </c>
      <c r="G139" s="19">
        <v>15861</v>
      </c>
      <c r="H139" s="20">
        <f t="shared" si="28"/>
        <v>14478.317325</v>
      </c>
      <c r="I139" s="19">
        <v>15861</v>
      </c>
      <c r="J139" s="20">
        <f>I139*0.912825</f>
        <v>14478.317325</v>
      </c>
      <c r="K139" s="19">
        <v>7952</v>
      </c>
      <c r="L139" s="59">
        <f t="shared" si="27"/>
        <v>7258.7844</v>
      </c>
      <c r="M139" s="58">
        <f t="shared" si="25"/>
        <v>39674</v>
      </c>
      <c r="N139" s="135">
        <f t="shared" si="26"/>
        <v>36215.41905</v>
      </c>
    </row>
    <row r="140" spans="1:14" ht="55.5" customHeight="1">
      <c r="A140" s="117"/>
      <c r="B140" s="194"/>
      <c r="C140" s="179" t="s">
        <v>109</v>
      </c>
      <c r="D140" s="179"/>
      <c r="E140" s="34">
        <v>0</v>
      </c>
      <c r="F140" s="20">
        <v>0</v>
      </c>
      <c r="G140" s="19">
        <v>6461</v>
      </c>
      <c r="H140" s="20">
        <f t="shared" si="28"/>
        <v>5897.762325</v>
      </c>
      <c r="I140" s="58">
        <v>0</v>
      </c>
      <c r="J140" s="59">
        <f aca="true" t="shared" si="29" ref="J140:J149">I140*0.912825</f>
        <v>0</v>
      </c>
      <c r="K140" s="19">
        <v>0</v>
      </c>
      <c r="L140" s="59">
        <f t="shared" si="27"/>
        <v>0</v>
      </c>
      <c r="M140" s="58">
        <f t="shared" si="25"/>
        <v>6461</v>
      </c>
      <c r="N140" s="135">
        <f t="shared" si="26"/>
        <v>5897.762325</v>
      </c>
    </row>
    <row r="141" spans="1:14" ht="77.25" customHeight="1">
      <c r="A141" s="117"/>
      <c r="B141" s="178" t="s">
        <v>58</v>
      </c>
      <c r="C141" s="179" t="s">
        <v>98</v>
      </c>
      <c r="D141" s="179"/>
      <c r="E141" s="64">
        <v>5780.16</v>
      </c>
      <c r="F141" s="65">
        <f>E141*0.912825</f>
        <v>5276.274552</v>
      </c>
      <c r="G141" s="64">
        <v>21261</v>
      </c>
      <c r="H141" s="20">
        <f t="shared" si="28"/>
        <v>19407.572325</v>
      </c>
      <c r="I141" s="58">
        <v>11391.95</v>
      </c>
      <c r="J141" s="59">
        <f t="shared" si="29"/>
        <v>10398.85675875</v>
      </c>
      <c r="K141" s="58">
        <v>0</v>
      </c>
      <c r="L141" s="59">
        <f t="shared" si="27"/>
        <v>0</v>
      </c>
      <c r="M141" s="58">
        <f t="shared" si="25"/>
        <v>38433.11</v>
      </c>
      <c r="N141" s="135">
        <f t="shared" si="26"/>
        <v>35082.703635750004</v>
      </c>
    </row>
    <row r="142" spans="1:14" ht="45" customHeight="1">
      <c r="A142" s="117"/>
      <c r="B142" s="178"/>
      <c r="C142" s="177" t="s">
        <v>100</v>
      </c>
      <c r="D142" s="177"/>
      <c r="E142" s="64">
        <v>10430.16</v>
      </c>
      <c r="F142" s="65">
        <f>E142*0.912825</f>
        <v>9520.910802</v>
      </c>
      <c r="G142" s="64">
        <v>39861</v>
      </c>
      <c r="H142" s="20">
        <f t="shared" si="28"/>
        <v>36386.117325</v>
      </c>
      <c r="I142" s="58">
        <v>20691</v>
      </c>
      <c r="J142" s="59">
        <f t="shared" si="29"/>
        <v>18887.262075</v>
      </c>
      <c r="K142" s="58">
        <v>0</v>
      </c>
      <c r="L142" s="59">
        <f t="shared" si="27"/>
        <v>0</v>
      </c>
      <c r="M142" s="58">
        <f t="shared" si="25"/>
        <v>70982.16</v>
      </c>
      <c r="N142" s="135">
        <f t="shared" si="26"/>
        <v>64794.290202</v>
      </c>
    </row>
    <row r="143" spans="1:14" ht="36" customHeight="1">
      <c r="A143" s="117"/>
      <c r="B143" s="178"/>
      <c r="C143" s="177" t="s">
        <v>97</v>
      </c>
      <c r="D143" s="177"/>
      <c r="E143" s="64">
        <v>2030.16</v>
      </c>
      <c r="F143" s="65">
        <f>E143*0.912825</f>
        <v>1853.180802</v>
      </c>
      <c r="G143" s="64">
        <v>6261</v>
      </c>
      <c r="H143" s="20">
        <f t="shared" si="28"/>
        <v>5715.197325</v>
      </c>
      <c r="I143" s="58">
        <v>3891</v>
      </c>
      <c r="J143" s="59">
        <f t="shared" si="29"/>
        <v>3551.802075</v>
      </c>
      <c r="K143" s="58">
        <v>0</v>
      </c>
      <c r="L143" s="59">
        <f t="shared" si="27"/>
        <v>0</v>
      </c>
      <c r="M143" s="58">
        <f t="shared" si="25"/>
        <v>12182.16</v>
      </c>
      <c r="N143" s="135">
        <f t="shared" si="26"/>
        <v>11120.180202</v>
      </c>
    </row>
    <row r="144" spans="1:14" ht="39" customHeight="1">
      <c r="A144" s="117"/>
      <c r="B144" s="178"/>
      <c r="C144" s="177" t="s">
        <v>99</v>
      </c>
      <c r="D144" s="177"/>
      <c r="E144" s="19">
        <v>4430.16</v>
      </c>
      <c r="F144" s="65">
        <f>E144*0.912825</f>
        <v>4043.960802</v>
      </c>
      <c r="G144" s="64">
        <v>15861</v>
      </c>
      <c r="H144" s="20">
        <f t="shared" si="28"/>
        <v>14478.317325</v>
      </c>
      <c r="I144" s="58">
        <v>23091.95</v>
      </c>
      <c r="J144" s="59">
        <f t="shared" si="29"/>
        <v>21078.90925875</v>
      </c>
      <c r="K144" s="58">
        <v>0</v>
      </c>
      <c r="L144" s="59">
        <f t="shared" si="27"/>
        <v>0</v>
      </c>
      <c r="M144" s="58">
        <f t="shared" si="25"/>
        <v>43383.11</v>
      </c>
      <c r="N144" s="135">
        <f t="shared" si="26"/>
        <v>39601.18738575</v>
      </c>
    </row>
    <row r="145" spans="1:14" ht="63.75" customHeight="1">
      <c r="A145" s="117"/>
      <c r="B145" s="178"/>
      <c r="C145" s="177" t="s">
        <v>195</v>
      </c>
      <c r="D145" s="177"/>
      <c r="E145" s="32">
        <v>0</v>
      </c>
      <c r="F145" s="26">
        <v>0</v>
      </c>
      <c r="G145" s="64">
        <v>161461</v>
      </c>
      <c r="H145" s="20">
        <f t="shared" si="28"/>
        <v>147385.637325</v>
      </c>
      <c r="I145" s="64">
        <v>0</v>
      </c>
      <c r="J145" s="59">
        <f t="shared" si="29"/>
        <v>0</v>
      </c>
      <c r="K145" s="58">
        <v>0</v>
      </c>
      <c r="L145" s="59">
        <f t="shared" si="27"/>
        <v>0</v>
      </c>
      <c r="M145" s="58">
        <f t="shared" si="25"/>
        <v>161461</v>
      </c>
      <c r="N145" s="135">
        <f t="shared" si="26"/>
        <v>147385.637325</v>
      </c>
    </row>
    <row r="146" spans="1:14" ht="45" customHeight="1">
      <c r="A146" s="117"/>
      <c r="B146" s="178"/>
      <c r="C146" s="179" t="s">
        <v>113</v>
      </c>
      <c r="D146" s="179"/>
      <c r="E146" s="32">
        <v>0</v>
      </c>
      <c r="F146" s="26">
        <v>0</v>
      </c>
      <c r="G146" s="64">
        <v>15461</v>
      </c>
      <c r="H146" s="20">
        <f t="shared" si="28"/>
        <v>14113.187325</v>
      </c>
      <c r="I146" s="64">
        <v>0</v>
      </c>
      <c r="J146" s="59">
        <f t="shared" si="29"/>
        <v>0</v>
      </c>
      <c r="K146" s="58">
        <v>0</v>
      </c>
      <c r="L146" s="59">
        <f t="shared" si="27"/>
        <v>0</v>
      </c>
      <c r="M146" s="58">
        <f t="shared" si="25"/>
        <v>15461</v>
      </c>
      <c r="N146" s="135">
        <f t="shared" si="26"/>
        <v>14113.187325</v>
      </c>
    </row>
    <row r="147" spans="1:14" ht="48.75" customHeight="1">
      <c r="A147" s="117"/>
      <c r="B147" s="178"/>
      <c r="C147" s="179" t="s">
        <v>108</v>
      </c>
      <c r="D147" s="179"/>
      <c r="E147" s="32">
        <v>0</v>
      </c>
      <c r="F147" s="26">
        <v>0</v>
      </c>
      <c r="G147" s="64">
        <v>31461</v>
      </c>
      <c r="H147" s="20">
        <f t="shared" si="28"/>
        <v>28718.387325</v>
      </c>
      <c r="I147" s="64">
        <v>0</v>
      </c>
      <c r="J147" s="59">
        <f t="shared" si="29"/>
        <v>0</v>
      </c>
      <c r="K147" s="58">
        <v>0</v>
      </c>
      <c r="L147" s="59">
        <f t="shared" si="27"/>
        <v>0</v>
      </c>
      <c r="M147" s="58">
        <f t="shared" si="25"/>
        <v>31461</v>
      </c>
      <c r="N147" s="135">
        <f t="shared" si="26"/>
        <v>28718.387325</v>
      </c>
    </row>
    <row r="148" spans="1:14" ht="192.75" customHeight="1">
      <c r="A148" s="117"/>
      <c r="B148" s="178"/>
      <c r="C148" s="179" t="s">
        <v>174</v>
      </c>
      <c r="D148" s="179"/>
      <c r="E148" s="32">
        <v>0</v>
      </c>
      <c r="F148" s="26">
        <f>E148*0.746269</f>
        <v>0</v>
      </c>
      <c r="G148" s="64">
        <v>181461</v>
      </c>
      <c r="H148" s="20">
        <f t="shared" si="28"/>
        <v>165642.137325</v>
      </c>
      <c r="I148" s="58">
        <v>0</v>
      </c>
      <c r="J148" s="59">
        <v>0</v>
      </c>
      <c r="K148" s="58">
        <v>0</v>
      </c>
      <c r="L148" s="59">
        <f t="shared" si="27"/>
        <v>0</v>
      </c>
      <c r="M148" s="58">
        <f t="shared" si="25"/>
        <v>181461</v>
      </c>
      <c r="N148" s="135">
        <f t="shared" si="26"/>
        <v>165642.137325</v>
      </c>
    </row>
    <row r="149" spans="1:14" ht="50.25" customHeight="1">
      <c r="A149" s="117"/>
      <c r="B149" s="178"/>
      <c r="C149" s="179" t="s">
        <v>215</v>
      </c>
      <c r="D149" s="179"/>
      <c r="E149" s="58">
        <v>0</v>
      </c>
      <c r="F149" s="35">
        <v>0</v>
      </c>
      <c r="G149" s="64">
        <v>16461</v>
      </c>
      <c r="H149" s="20">
        <f t="shared" si="28"/>
        <v>15026.012325</v>
      </c>
      <c r="I149" s="58">
        <v>0</v>
      </c>
      <c r="J149" s="59">
        <f t="shared" si="29"/>
        <v>0</v>
      </c>
      <c r="K149" s="58">
        <v>0</v>
      </c>
      <c r="L149" s="59">
        <f t="shared" si="27"/>
        <v>0</v>
      </c>
      <c r="M149" s="58">
        <f t="shared" si="25"/>
        <v>16461</v>
      </c>
      <c r="N149" s="135">
        <f t="shared" si="26"/>
        <v>15026.012325</v>
      </c>
    </row>
    <row r="150" spans="1:14" ht="48" customHeight="1">
      <c r="A150" s="117"/>
      <c r="B150" s="178"/>
      <c r="C150" s="179" t="s">
        <v>216</v>
      </c>
      <c r="D150" s="179"/>
      <c r="E150" s="58">
        <v>0</v>
      </c>
      <c r="F150" s="35">
        <v>0</v>
      </c>
      <c r="G150" s="64">
        <v>16461</v>
      </c>
      <c r="H150" s="20">
        <f t="shared" si="28"/>
        <v>15026.012325</v>
      </c>
      <c r="I150" s="58">
        <v>0</v>
      </c>
      <c r="J150" s="59">
        <v>0</v>
      </c>
      <c r="K150" s="58">
        <v>0</v>
      </c>
      <c r="L150" s="59">
        <f t="shared" si="27"/>
        <v>0</v>
      </c>
      <c r="M150" s="58">
        <f t="shared" si="25"/>
        <v>16461</v>
      </c>
      <c r="N150" s="135">
        <f t="shared" si="26"/>
        <v>15026.012325</v>
      </c>
    </row>
    <row r="151" spans="1:14" ht="39" customHeight="1">
      <c r="A151" s="117"/>
      <c r="B151" s="178"/>
      <c r="C151" s="179" t="s">
        <v>217</v>
      </c>
      <c r="D151" s="179"/>
      <c r="E151" s="58">
        <v>0</v>
      </c>
      <c r="F151" s="35">
        <v>0</v>
      </c>
      <c r="G151" s="64">
        <v>16461</v>
      </c>
      <c r="H151" s="20">
        <f t="shared" si="28"/>
        <v>15026.012325</v>
      </c>
      <c r="I151" s="58">
        <v>0</v>
      </c>
      <c r="J151" s="59">
        <v>0</v>
      </c>
      <c r="K151" s="58">
        <v>0</v>
      </c>
      <c r="L151" s="59">
        <f t="shared" si="27"/>
        <v>0</v>
      </c>
      <c r="M151" s="58">
        <f t="shared" si="25"/>
        <v>16461</v>
      </c>
      <c r="N151" s="135">
        <f t="shared" si="26"/>
        <v>15026.012325</v>
      </c>
    </row>
    <row r="152" spans="1:14" ht="18" customHeight="1" thickBot="1">
      <c r="A152" s="119"/>
      <c r="B152" s="182" t="s">
        <v>10</v>
      </c>
      <c r="C152" s="182"/>
      <c r="D152" s="182"/>
      <c r="E152" s="120">
        <f aca="true" t="shared" si="30" ref="E152:N152">SUM(E124:E151)</f>
        <v>115911.76000000001</v>
      </c>
      <c r="F152" s="133">
        <f t="shared" si="30"/>
        <v>104901.82447200002</v>
      </c>
      <c r="G152" s="121">
        <f t="shared" si="30"/>
        <v>695976</v>
      </c>
      <c r="H152" s="122">
        <f t="shared" si="30"/>
        <v>634081.2312</v>
      </c>
      <c r="I152" s="123">
        <f t="shared" si="30"/>
        <v>142309.9</v>
      </c>
      <c r="J152" s="124">
        <f t="shared" si="30"/>
        <v>129904.03446750001</v>
      </c>
      <c r="K152" s="123">
        <f t="shared" si="30"/>
        <v>41708.67</v>
      </c>
      <c r="L152" s="124">
        <f t="shared" si="30"/>
        <v>38072.71669274999</v>
      </c>
      <c r="M152" s="121">
        <f t="shared" si="30"/>
        <v>995906.33</v>
      </c>
      <c r="N152" s="125">
        <f t="shared" si="30"/>
        <v>906959.8068322501</v>
      </c>
    </row>
    <row r="153" spans="1:14" ht="0.75" customHeight="1">
      <c r="A153" s="172" t="s">
        <v>169</v>
      </c>
      <c r="B153" s="195">
        <f>SUM(H152)</f>
        <v>634081.2312</v>
      </c>
      <c r="C153" s="195"/>
      <c r="D153" s="195"/>
      <c r="E153" s="195"/>
      <c r="F153" s="195"/>
      <c r="G153" s="195"/>
      <c r="H153" s="195"/>
      <c r="I153" s="195"/>
      <c r="J153" s="195"/>
      <c r="K153" s="195"/>
      <c r="L153" s="195"/>
      <c r="M153" s="195"/>
      <c r="N153" s="126"/>
    </row>
    <row r="154" spans="1:14" ht="0.75" customHeight="1">
      <c r="A154" s="173"/>
      <c r="B154" s="113"/>
      <c r="C154" s="67"/>
      <c r="D154" s="67"/>
      <c r="E154" s="67"/>
      <c r="F154" s="68"/>
      <c r="G154" s="67"/>
      <c r="H154" s="68"/>
      <c r="I154" s="113"/>
      <c r="J154" s="69"/>
      <c r="K154" s="113"/>
      <c r="L154" s="69"/>
      <c r="M154" s="113"/>
      <c r="N154" s="136"/>
    </row>
    <row r="155" spans="1:14" ht="24.75" customHeight="1">
      <c r="A155" s="173"/>
      <c r="B155" s="196" t="s">
        <v>27</v>
      </c>
      <c r="C155" s="196"/>
      <c r="D155" s="196"/>
      <c r="E155" s="196"/>
      <c r="F155" s="196"/>
      <c r="G155" s="196"/>
      <c r="H155" s="196"/>
      <c r="I155" s="196"/>
      <c r="J155" s="196"/>
      <c r="K155" s="196"/>
      <c r="L155" s="68"/>
      <c r="M155" s="113"/>
      <c r="N155" s="136"/>
    </row>
    <row r="156" spans="1:14" ht="71.25" customHeight="1">
      <c r="A156" s="173"/>
      <c r="B156" s="177" t="s">
        <v>170</v>
      </c>
      <c r="C156" s="177" t="s">
        <v>101</v>
      </c>
      <c r="D156" s="177"/>
      <c r="E156" s="58">
        <v>45830.16</v>
      </c>
      <c r="F156" s="35">
        <f>E156*0.746269</f>
        <v>34201.62767304</v>
      </c>
      <c r="G156" s="30">
        <v>0</v>
      </c>
      <c r="H156" s="59">
        <f>G156*0.746269</f>
        <v>0</v>
      </c>
      <c r="I156" s="58">
        <v>0</v>
      </c>
      <c r="J156" s="59">
        <v>0</v>
      </c>
      <c r="K156" s="58">
        <v>0</v>
      </c>
      <c r="L156" s="59">
        <v>0</v>
      </c>
      <c r="M156" s="30">
        <f>E156+G156</f>
        <v>45830.16</v>
      </c>
      <c r="N156" s="116">
        <f>M156/1.34</f>
        <v>34201.611940298506</v>
      </c>
    </row>
    <row r="157" spans="1:14" ht="176.25" customHeight="1">
      <c r="A157" s="173"/>
      <c r="B157" s="177"/>
      <c r="C157" s="179" t="s">
        <v>132</v>
      </c>
      <c r="D157" s="179"/>
      <c r="E157" s="58">
        <v>5780.16</v>
      </c>
      <c r="F157" s="35">
        <f>E157*0.746269</f>
        <v>4313.55422304</v>
      </c>
      <c r="G157" s="30">
        <v>0</v>
      </c>
      <c r="H157" s="59">
        <v>0</v>
      </c>
      <c r="I157" s="58">
        <v>0</v>
      </c>
      <c r="J157" s="59">
        <v>0</v>
      </c>
      <c r="K157" s="58">
        <v>0</v>
      </c>
      <c r="L157" s="59">
        <v>0</v>
      </c>
      <c r="M157" s="30">
        <f>E157+G157</f>
        <v>5780.16</v>
      </c>
      <c r="N157" s="116">
        <f>M157/1.34</f>
        <v>4313.55223880597</v>
      </c>
    </row>
    <row r="158" spans="1:14" s="80" customFormat="1" ht="42.75" customHeight="1">
      <c r="A158" s="173"/>
      <c r="B158" s="108"/>
      <c r="C158" s="176" t="s">
        <v>202</v>
      </c>
      <c r="D158" s="176"/>
      <c r="E158" s="58">
        <v>20600</v>
      </c>
      <c r="F158" s="35">
        <f>E158*0.746269</f>
        <v>15373.141399999999</v>
      </c>
      <c r="G158" s="30">
        <v>0</v>
      </c>
      <c r="H158" s="59">
        <v>0</v>
      </c>
      <c r="I158" s="58">
        <v>0</v>
      </c>
      <c r="J158" s="59">
        <v>0</v>
      </c>
      <c r="K158" s="58">
        <v>0</v>
      </c>
      <c r="L158" s="59">
        <v>0</v>
      </c>
      <c r="M158" s="30">
        <f>E158+G158</f>
        <v>20600</v>
      </c>
      <c r="N158" s="116">
        <f>M158/1.34</f>
        <v>15373.134328358208</v>
      </c>
    </row>
    <row r="159" spans="1:14" ht="61.5" customHeight="1">
      <c r="A159" s="173"/>
      <c r="B159" s="177" t="s">
        <v>38</v>
      </c>
      <c r="C159" s="176" t="s">
        <v>203</v>
      </c>
      <c r="D159" s="176"/>
      <c r="E159" s="58">
        <v>0</v>
      </c>
      <c r="F159" s="35">
        <v>0</v>
      </c>
      <c r="G159" s="58">
        <v>124491</v>
      </c>
      <c r="H159" s="58">
        <f>G159*0.912825</f>
        <v>113638.497075</v>
      </c>
      <c r="I159" s="58">
        <v>124491</v>
      </c>
      <c r="J159" s="58">
        <f>I159*0.912825</f>
        <v>113638.497075</v>
      </c>
      <c r="K159" s="58">
        <v>0</v>
      </c>
      <c r="L159" s="59">
        <v>0</v>
      </c>
      <c r="M159" s="30">
        <f>G159+I159</f>
        <v>248982</v>
      </c>
      <c r="N159" s="116">
        <f>SUM(H159,J159,L159)</f>
        <v>227276.99415</v>
      </c>
    </row>
    <row r="160" spans="1:14" ht="171" customHeight="1">
      <c r="A160" s="173"/>
      <c r="B160" s="177"/>
      <c r="C160" s="176" t="s">
        <v>218</v>
      </c>
      <c r="D160" s="176"/>
      <c r="E160" s="70">
        <v>0</v>
      </c>
      <c r="F160" s="35">
        <v>0</v>
      </c>
      <c r="G160" s="60">
        <v>21261</v>
      </c>
      <c r="H160" s="59">
        <f>G160*0.912825</f>
        <v>19407.572325</v>
      </c>
      <c r="I160" s="60">
        <v>21261</v>
      </c>
      <c r="J160" s="59">
        <f>I160*0.912825</f>
        <v>19407.572325</v>
      </c>
      <c r="K160" s="70">
        <v>0</v>
      </c>
      <c r="L160" s="71">
        <v>0</v>
      </c>
      <c r="M160" s="30">
        <f>G160+I160</f>
        <v>42522</v>
      </c>
      <c r="N160" s="116">
        <f>SUM(H160,J160,L160)</f>
        <v>38815.14465</v>
      </c>
    </row>
    <row r="161" spans="1:14" ht="42" customHeight="1">
      <c r="A161" s="117"/>
      <c r="B161" s="108"/>
      <c r="C161" s="177" t="s">
        <v>197</v>
      </c>
      <c r="D161" s="177"/>
      <c r="E161" s="70"/>
      <c r="F161" s="35">
        <v>0</v>
      </c>
      <c r="G161" s="60">
        <v>39200</v>
      </c>
      <c r="H161" s="59">
        <f>G161*0.912825</f>
        <v>35782.74</v>
      </c>
      <c r="I161" s="60">
        <v>39200</v>
      </c>
      <c r="J161" s="59">
        <f>I161*0.912825</f>
        <v>35782.74</v>
      </c>
      <c r="K161" s="70">
        <v>0</v>
      </c>
      <c r="L161" s="71">
        <v>0</v>
      </c>
      <c r="M161" s="30">
        <f>G161+I161</f>
        <v>78400</v>
      </c>
      <c r="N161" s="116">
        <f>SUM(H161,J161,L161)</f>
        <v>71565.48</v>
      </c>
    </row>
    <row r="162" spans="1:14" ht="43.5" customHeight="1">
      <c r="A162" s="117"/>
      <c r="B162" s="108"/>
      <c r="C162" s="177" t="s">
        <v>198</v>
      </c>
      <c r="D162" s="177"/>
      <c r="E162" s="70">
        <v>0</v>
      </c>
      <c r="F162" s="35">
        <v>0</v>
      </c>
      <c r="G162" s="60">
        <v>15100</v>
      </c>
      <c r="H162" s="59">
        <f>G162*0.912825</f>
        <v>13783.6575</v>
      </c>
      <c r="I162" s="60">
        <v>15100</v>
      </c>
      <c r="J162" s="59">
        <f>I162*0.912825</f>
        <v>13783.6575</v>
      </c>
      <c r="K162" s="70">
        <v>0</v>
      </c>
      <c r="L162" s="71">
        <v>0</v>
      </c>
      <c r="M162" s="30">
        <f>G162+I162</f>
        <v>30200</v>
      </c>
      <c r="N162" s="116">
        <f>SUM(H162,J162,L162)</f>
        <v>27567.315</v>
      </c>
    </row>
    <row r="163" spans="1:14" ht="39" customHeight="1">
      <c r="A163" s="117"/>
      <c r="B163" s="108"/>
      <c r="C163" s="177" t="s">
        <v>196</v>
      </c>
      <c r="D163" s="177"/>
      <c r="E163" s="64">
        <v>0</v>
      </c>
      <c r="F163" s="65">
        <v>0</v>
      </c>
      <c r="G163" s="64">
        <v>5061</v>
      </c>
      <c r="H163" s="59">
        <f>G163*0.912825</f>
        <v>4619.807325</v>
      </c>
      <c r="I163" s="64">
        <v>5061</v>
      </c>
      <c r="J163" s="59">
        <f>I163*0.912825</f>
        <v>4619.807325</v>
      </c>
      <c r="K163" s="58">
        <v>0</v>
      </c>
      <c r="L163" s="66">
        <v>0</v>
      </c>
      <c r="M163" s="30">
        <f>G163+I163</f>
        <v>10122</v>
      </c>
      <c r="N163" s="135">
        <f>F163+H163+J163</f>
        <v>9239.61465</v>
      </c>
    </row>
    <row r="164" spans="1:14" s="1" customFormat="1" ht="15.75" thickBot="1">
      <c r="A164" s="137"/>
      <c r="B164" s="193" t="s">
        <v>10</v>
      </c>
      <c r="C164" s="193"/>
      <c r="D164" s="193"/>
      <c r="E164" s="120">
        <f aca="true" t="shared" si="31" ref="E164:J164">SUM(E156:E163)</f>
        <v>72210.32</v>
      </c>
      <c r="F164" s="133">
        <f t="shared" si="31"/>
        <v>53888.32329608</v>
      </c>
      <c r="G164" s="121">
        <f t="shared" si="31"/>
        <v>205113</v>
      </c>
      <c r="H164" s="122">
        <f t="shared" si="31"/>
        <v>187232.274225</v>
      </c>
      <c r="I164" s="120">
        <f t="shared" si="31"/>
        <v>205113</v>
      </c>
      <c r="J164" s="122">
        <f t="shared" si="31"/>
        <v>187232.274225</v>
      </c>
      <c r="K164" s="120">
        <f>SUM(K156:K162)</f>
        <v>0</v>
      </c>
      <c r="L164" s="122">
        <f>SUM(L156:L162)</f>
        <v>0</v>
      </c>
      <c r="M164" s="121">
        <f>SUM(M156:M163)</f>
        <v>482436.32</v>
      </c>
      <c r="N164" s="125">
        <f>SUM(N156:N163)</f>
        <v>428352.84695746267</v>
      </c>
    </row>
    <row r="165" spans="1:14" ht="21.75" customHeight="1">
      <c r="A165" s="172" t="s">
        <v>171</v>
      </c>
      <c r="B165" s="174" t="s">
        <v>28</v>
      </c>
      <c r="C165" s="174"/>
      <c r="D165" s="174"/>
      <c r="E165" s="174"/>
      <c r="F165" s="174"/>
      <c r="G165" s="174"/>
      <c r="H165" s="174"/>
      <c r="I165" s="174"/>
      <c r="J165" s="174"/>
      <c r="K165" s="174"/>
      <c r="L165" s="174"/>
      <c r="M165" s="174"/>
      <c r="N165" s="126"/>
    </row>
    <row r="166" spans="1:14" ht="1.5" customHeight="1">
      <c r="A166" s="173"/>
      <c r="B166" s="178" t="s">
        <v>56</v>
      </c>
      <c r="C166" s="190"/>
      <c r="D166" s="190"/>
      <c r="E166" s="32"/>
      <c r="F166" s="53"/>
      <c r="G166" s="54"/>
      <c r="I166" s="32"/>
      <c r="J166" s="31"/>
      <c r="K166" s="32"/>
      <c r="L166" s="31"/>
      <c r="M166" s="27"/>
      <c r="N166" s="116"/>
    </row>
    <row r="167" spans="1:14" ht="41.25" customHeight="1">
      <c r="A167" s="173"/>
      <c r="B167" s="178"/>
      <c r="C167" s="177" t="s">
        <v>62</v>
      </c>
      <c r="D167" s="177"/>
      <c r="E167" s="58">
        <v>0</v>
      </c>
      <c r="F167" s="66">
        <v>0</v>
      </c>
      <c r="G167" s="63">
        <v>0</v>
      </c>
      <c r="H167" s="59">
        <v>0</v>
      </c>
      <c r="I167" s="58">
        <v>231491.95</v>
      </c>
      <c r="J167" s="59">
        <f>I167*0.912825</f>
        <v>211311.63925875002</v>
      </c>
      <c r="K167" s="58">
        <v>0</v>
      </c>
      <c r="L167" s="59">
        <v>0</v>
      </c>
      <c r="M167" s="30">
        <f>SUM(I167)</f>
        <v>231491.95</v>
      </c>
      <c r="N167" s="135">
        <f>F167+H167+J167+L167</f>
        <v>211311.63925875002</v>
      </c>
    </row>
    <row r="168" spans="1:14" ht="89.25" customHeight="1">
      <c r="A168" s="173"/>
      <c r="B168" s="178"/>
      <c r="C168" s="177" t="s">
        <v>185</v>
      </c>
      <c r="D168" s="177"/>
      <c r="E168" s="32">
        <v>0</v>
      </c>
      <c r="F168" s="53">
        <v>0</v>
      </c>
      <c r="G168" s="54">
        <v>0</v>
      </c>
      <c r="H168" s="31">
        <v>0</v>
      </c>
      <c r="I168" s="32">
        <v>470491</v>
      </c>
      <c r="J168" s="59">
        <f>I168*0.912825</f>
        <v>429475.947075</v>
      </c>
      <c r="K168" s="32">
        <v>0</v>
      </c>
      <c r="L168" s="31">
        <v>0</v>
      </c>
      <c r="M168" s="30">
        <f>SUM(I168)</f>
        <v>470491</v>
      </c>
      <c r="N168" s="135">
        <f>F168+H168+J168+L168</f>
        <v>429475.947075</v>
      </c>
    </row>
    <row r="169" spans="1:14" ht="99.75" customHeight="1">
      <c r="A169" s="173"/>
      <c r="B169" s="178"/>
      <c r="C169" s="177" t="s">
        <v>13</v>
      </c>
      <c r="D169" s="177"/>
      <c r="E169" s="32">
        <v>0</v>
      </c>
      <c r="F169" s="53">
        <v>0</v>
      </c>
      <c r="G169" s="54">
        <v>0</v>
      </c>
      <c r="H169" s="31">
        <v>0</v>
      </c>
      <c r="I169" s="32">
        <v>302000</v>
      </c>
      <c r="J169" s="59">
        <f>I169*0.912825</f>
        <v>275673.15</v>
      </c>
      <c r="K169" s="32">
        <v>0</v>
      </c>
      <c r="L169" s="31">
        <v>0</v>
      </c>
      <c r="M169" s="30">
        <f>SUM(I169)</f>
        <v>302000</v>
      </c>
      <c r="N169" s="135">
        <f>F169+H169+J169+L169</f>
        <v>275673.15</v>
      </c>
    </row>
    <row r="170" spans="1:14" ht="63.75" customHeight="1">
      <c r="A170" s="138"/>
      <c r="B170" s="178"/>
      <c r="C170" s="177" t="s">
        <v>200</v>
      </c>
      <c r="D170" s="177"/>
      <c r="E170" s="32">
        <v>0</v>
      </c>
      <c r="F170" s="53">
        <v>0</v>
      </c>
      <c r="G170" s="54">
        <v>0</v>
      </c>
      <c r="H170" s="31">
        <v>0</v>
      </c>
      <c r="I170" s="32">
        <v>175000</v>
      </c>
      <c r="J170" s="59">
        <f>I170*0.912825</f>
        <v>159744.375</v>
      </c>
      <c r="K170" s="32">
        <v>0</v>
      </c>
      <c r="L170" s="31">
        <v>0</v>
      </c>
      <c r="M170" s="30">
        <f>SUM(I170)</f>
        <v>175000</v>
      </c>
      <c r="N170" s="135">
        <f>F170+H170+J170+L170</f>
        <v>159744.375</v>
      </c>
    </row>
    <row r="171" spans="1:14" s="1" customFormat="1" ht="23.25" customHeight="1" thickBot="1">
      <c r="A171" s="137"/>
      <c r="B171" s="139"/>
      <c r="C171" s="121" t="s">
        <v>10</v>
      </c>
      <c r="D171" s="121"/>
      <c r="E171" s="120">
        <f>SUM(E166:E170)</f>
        <v>0</v>
      </c>
      <c r="F171" s="133">
        <f>SUM(F166:F170)</f>
        <v>0</v>
      </c>
      <c r="G171" s="121">
        <f>SUM(G166:G170)</f>
        <v>0</v>
      </c>
      <c r="H171" s="122">
        <f>SUM(H170:H170)</f>
        <v>0</v>
      </c>
      <c r="I171" s="120">
        <f>SUM(I167:I170)</f>
        <v>1178982.95</v>
      </c>
      <c r="J171" s="122">
        <f>SUM(J167:J170)</f>
        <v>1076205.1113337502</v>
      </c>
      <c r="K171" s="120">
        <f>SUM(K166:K170)</f>
        <v>0</v>
      </c>
      <c r="L171" s="122">
        <f>SUM(L170:L170)</f>
        <v>0</v>
      </c>
      <c r="M171" s="121">
        <f>SUM(M167:M170)</f>
        <v>1178982.95</v>
      </c>
      <c r="N171" s="125">
        <f>SUM(N167:N170)</f>
        <v>1076205.1113337502</v>
      </c>
    </row>
    <row r="172" spans="1:14" ht="25.5" customHeight="1">
      <c r="A172" s="140" t="s">
        <v>29</v>
      </c>
      <c r="B172" s="174" t="s">
        <v>20</v>
      </c>
      <c r="C172" s="174"/>
      <c r="D172" s="174"/>
      <c r="E172" s="174"/>
      <c r="F172" s="174"/>
      <c r="G172" s="174"/>
      <c r="H172" s="174"/>
      <c r="I172" s="174"/>
      <c r="J172" s="174"/>
      <c r="K172" s="174"/>
      <c r="L172" s="174"/>
      <c r="M172" s="174"/>
      <c r="N172" s="141"/>
    </row>
    <row r="173" spans="1:14" ht="34.5" customHeight="1">
      <c r="A173" s="142"/>
      <c r="B173" s="197" t="s">
        <v>59</v>
      </c>
      <c r="C173" s="177" t="s">
        <v>135</v>
      </c>
      <c r="D173" s="177"/>
      <c r="E173" s="32">
        <v>300830.16</v>
      </c>
      <c r="F173" s="26">
        <f>E173*0.912825</f>
        <v>274605.290802</v>
      </c>
      <c r="G173" s="32">
        <v>302291.16</v>
      </c>
      <c r="H173" s="26">
        <f>G173*0.912825</f>
        <v>275938.928127</v>
      </c>
      <c r="I173" s="32">
        <v>302322.11</v>
      </c>
      <c r="J173" s="26">
        <f>I173*0.912825</f>
        <v>275967.18006075</v>
      </c>
      <c r="K173" s="32">
        <v>301582.83</v>
      </c>
      <c r="L173" s="26">
        <f>K173*0.912825</f>
        <v>275292.34679475</v>
      </c>
      <c r="M173" s="32">
        <f>E173+G173+I173+K173</f>
        <v>1207026.26</v>
      </c>
      <c r="N173" s="116">
        <f>F173+H173+J173+L173</f>
        <v>1101803.7457845</v>
      </c>
    </row>
    <row r="174" spans="1:14" ht="35.25" customHeight="1">
      <c r="A174" s="142"/>
      <c r="B174" s="197"/>
      <c r="C174" s="176" t="s">
        <v>175</v>
      </c>
      <c r="D174" s="176"/>
      <c r="E174" s="32">
        <v>0</v>
      </c>
      <c r="F174" s="26">
        <f aca="true" t="shared" si="32" ref="F174:F189">E174*0.912825</f>
        <v>0</v>
      </c>
      <c r="G174" s="32">
        <v>267291.16</v>
      </c>
      <c r="H174" s="26">
        <f aca="true" t="shared" si="33" ref="H174:H189">G174*0.912825</f>
        <v>243990.05312699996</v>
      </c>
      <c r="I174" s="32">
        <v>267322</v>
      </c>
      <c r="J174" s="26">
        <f aca="true" t="shared" si="34" ref="J174:J189">I174*0.912825</f>
        <v>244018.20465</v>
      </c>
      <c r="K174" s="32">
        <v>0</v>
      </c>
      <c r="L174" s="26">
        <f aca="true" t="shared" si="35" ref="L174:L189">K174*0.912825</f>
        <v>0</v>
      </c>
      <c r="M174" s="32">
        <f aca="true" t="shared" si="36" ref="M174:M189">E174+G174+I174+K174</f>
        <v>534613.1599999999</v>
      </c>
      <c r="N174" s="116">
        <f aca="true" t="shared" si="37" ref="N174:N189">F174+H174+J174+L174</f>
        <v>488008.25777699996</v>
      </c>
    </row>
    <row r="175" spans="1:14" ht="36" customHeight="1">
      <c r="A175" s="142"/>
      <c r="B175" s="197"/>
      <c r="C175" s="176" t="s">
        <v>199</v>
      </c>
      <c r="D175" s="176"/>
      <c r="E175" s="32">
        <v>0</v>
      </c>
      <c r="F175" s="26">
        <f t="shared" si="32"/>
        <v>0</v>
      </c>
      <c r="G175" s="32">
        <v>229721.16</v>
      </c>
      <c r="H175" s="26">
        <f t="shared" si="33"/>
        <v>209695.217877</v>
      </c>
      <c r="I175" s="32">
        <v>229752</v>
      </c>
      <c r="J175" s="26">
        <f t="shared" si="34"/>
        <v>209723.3694</v>
      </c>
      <c r="K175" s="32">
        <v>229721.16</v>
      </c>
      <c r="L175" s="26">
        <f t="shared" si="35"/>
        <v>209695.217877</v>
      </c>
      <c r="M175" s="32">
        <f t="shared" si="36"/>
        <v>689194.3200000001</v>
      </c>
      <c r="N175" s="116">
        <f t="shared" si="37"/>
        <v>629113.805154</v>
      </c>
    </row>
    <row r="176" spans="1:14" ht="54" customHeight="1">
      <c r="A176" s="142"/>
      <c r="B176" s="197"/>
      <c r="C176" s="176" t="s">
        <v>201</v>
      </c>
      <c r="D176" s="176"/>
      <c r="E176" s="100">
        <v>43830.16</v>
      </c>
      <c r="F176" s="101">
        <f t="shared" si="32"/>
        <v>40009.265802</v>
      </c>
      <c r="G176" s="70">
        <v>0</v>
      </c>
      <c r="H176" s="26">
        <f t="shared" si="33"/>
        <v>0</v>
      </c>
      <c r="I176" s="58">
        <v>0</v>
      </c>
      <c r="J176" s="26">
        <f t="shared" si="34"/>
        <v>0</v>
      </c>
      <c r="K176" s="58">
        <v>0</v>
      </c>
      <c r="L176" s="26">
        <f t="shared" si="35"/>
        <v>0</v>
      </c>
      <c r="M176" s="32">
        <f t="shared" si="36"/>
        <v>43830.16</v>
      </c>
      <c r="N176" s="116">
        <f t="shared" si="37"/>
        <v>40009.265802</v>
      </c>
    </row>
    <row r="177" spans="1:14" ht="39" customHeight="1">
      <c r="A177" s="142"/>
      <c r="B177" s="197"/>
      <c r="C177" s="176" t="s">
        <v>136</v>
      </c>
      <c r="D177" s="176"/>
      <c r="E177" s="32">
        <v>18830.16</v>
      </c>
      <c r="F177" s="26">
        <f t="shared" si="32"/>
        <v>17188.640801999998</v>
      </c>
      <c r="G177" s="32">
        <v>20291.16</v>
      </c>
      <c r="H177" s="26">
        <f t="shared" si="33"/>
        <v>18522.278127</v>
      </c>
      <c r="I177" s="32">
        <v>20322</v>
      </c>
      <c r="J177" s="26">
        <f t="shared" si="34"/>
        <v>18550.42965</v>
      </c>
      <c r="K177" s="32">
        <v>19582.83</v>
      </c>
      <c r="L177" s="26">
        <f t="shared" si="35"/>
        <v>17875.69679475</v>
      </c>
      <c r="M177" s="32">
        <f t="shared" si="36"/>
        <v>79026.15</v>
      </c>
      <c r="N177" s="116">
        <f t="shared" si="37"/>
        <v>72137.04537375</v>
      </c>
    </row>
    <row r="178" spans="1:14" ht="44.25" customHeight="1">
      <c r="A178" s="142"/>
      <c r="B178" s="197"/>
      <c r="C178" s="176" t="s">
        <v>172</v>
      </c>
      <c r="D178" s="176"/>
      <c r="E178" s="98">
        <v>6830.16</v>
      </c>
      <c r="F178" s="26">
        <f t="shared" si="32"/>
        <v>6234.740802</v>
      </c>
      <c r="G178" s="32">
        <v>26291.16</v>
      </c>
      <c r="H178" s="26">
        <f t="shared" si="33"/>
        <v>23999.228127</v>
      </c>
      <c r="I178" s="32">
        <v>26322</v>
      </c>
      <c r="J178" s="26">
        <f t="shared" si="34"/>
        <v>24027.37965</v>
      </c>
      <c r="K178" s="32">
        <v>25582</v>
      </c>
      <c r="L178" s="26">
        <f t="shared" si="35"/>
        <v>23351.88915</v>
      </c>
      <c r="M178" s="32">
        <f t="shared" si="36"/>
        <v>85025.32</v>
      </c>
      <c r="N178" s="116">
        <f t="shared" si="37"/>
        <v>77613.237729</v>
      </c>
    </row>
    <row r="179" spans="1:14" ht="36" customHeight="1">
      <c r="A179" s="142"/>
      <c r="B179" s="197"/>
      <c r="C179" s="176" t="s">
        <v>173</v>
      </c>
      <c r="D179" s="176"/>
      <c r="E179" s="98">
        <v>4530.16</v>
      </c>
      <c r="F179" s="26">
        <f t="shared" si="32"/>
        <v>4135.243302</v>
      </c>
      <c r="G179" s="32">
        <v>18261</v>
      </c>
      <c r="H179" s="26">
        <f t="shared" si="33"/>
        <v>16669.097325</v>
      </c>
      <c r="I179" s="32">
        <v>18291.95</v>
      </c>
      <c r="J179" s="26">
        <f t="shared" si="34"/>
        <v>16697.34925875</v>
      </c>
      <c r="K179" s="32">
        <v>0</v>
      </c>
      <c r="L179" s="26">
        <f t="shared" si="35"/>
        <v>0</v>
      </c>
      <c r="M179" s="32">
        <f t="shared" si="36"/>
        <v>41083.11</v>
      </c>
      <c r="N179" s="116">
        <f t="shared" si="37"/>
        <v>37501.68988575</v>
      </c>
    </row>
    <row r="180" spans="1:14" ht="33.75" customHeight="1">
      <c r="A180" s="142"/>
      <c r="B180" s="197"/>
      <c r="C180" s="177" t="s">
        <v>137</v>
      </c>
      <c r="D180" s="177"/>
      <c r="E180" s="32">
        <v>29630.16</v>
      </c>
      <c r="F180" s="26">
        <f t="shared" si="32"/>
        <v>27047.150802</v>
      </c>
      <c r="G180" s="32">
        <v>31091.16</v>
      </c>
      <c r="H180" s="26">
        <f t="shared" si="33"/>
        <v>28380.788127</v>
      </c>
      <c r="I180" s="32">
        <v>31122.11</v>
      </c>
      <c r="J180" s="26">
        <f t="shared" si="34"/>
        <v>28409.04006075</v>
      </c>
      <c r="K180" s="32">
        <v>30382</v>
      </c>
      <c r="L180" s="26">
        <f t="shared" si="35"/>
        <v>27733.44915</v>
      </c>
      <c r="M180" s="32">
        <f t="shared" si="36"/>
        <v>122225.43</v>
      </c>
      <c r="N180" s="116">
        <f t="shared" si="37"/>
        <v>111570.42813975</v>
      </c>
    </row>
    <row r="181" spans="1:14" ht="28.5" customHeight="1">
      <c r="A181" s="142"/>
      <c r="B181" s="197"/>
      <c r="C181" s="177" t="s">
        <v>12</v>
      </c>
      <c r="D181" s="177"/>
      <c r="E181" s="32">
        <v>25830.16</v>
      </c>
      <c r="F181" s="26">
        <f t="shared" si="32"/>
        <v>23578.415802</v>
      </c>
      <c r="G181" s="27">
        <v>26461</v>
      </c>
      <c r="H181" s="26">
        <f t="shared" si="33"/>
        <v>24154.262325</v>
      </c>
      <c r="I181" s="73">
        <v>34491.95</v>
      </c>
      <c r="J181" s="26">
        <f t="shared" si="34"/>
        <v>31485.114258749996</v>
      </c>
      <c r="K181" s="73">
        <v>20752</v>
      </c>
      <c r="L181" s="26">
        <f t="shared" si="35"/>
        <v>18942.9444</v>
      </c>
      <c r="M181" s="32">
        <f t="shared" si="36"/>
        <v>107535.11</v>
      </c>
      <c r="N181" s="116">
        <f t="shared" si="37"/>
        <v>98160.73678574999</v>
      </c>
    </row>
    <row r="182" spans="1:14" ht="43.5" customHeight="1">
      <c r="A182" s="142"/>
      <c r="B182" s="178" t="s">
        <v>60</v>
      </c>
      <c r="C182" s="177" t="s">
        <v>102</v>
      </c>
      <c r="D182" s="177"/>
      <c r="E182" s="32">
        <v>110830.16</v>
      </c>
      <c r="F182" s="26">
        <f t="shared" si="32"/>
        <v>101168.540802</v>
      </c>
      <c r="G182" s="27">
        <v>0</v>
      </c>
      <c r="H182" s="26">
        <f t="shared" si="33"/>
        <v>0</v>
      </c>
      <c r="I182" s="73">
        <v>0</v>
      </c>
      <c r="J182" s="26">
        <f t="shared" si="34"/>
        <v>0</v>
      </c>
      <c r="K182" s="73">
        <v>0</v>
      </c>
      <c r="L182" s="26">
        <f t="shared" si="35"/>
        <v>0</v>
      </c>
      <c r="M182" s="32">
        <f t="shared" si="36"/>
        <v>110830.16</v>
      </c>
      <c r="N182" s="116">
        <f t="shared" si="37"/>
        <v>101168.540802</v>
      </c>
    </row>
    <row r="183" spans="1:14" ht="61.5" customHeight="1">
      <c r="A183" s="142"/>
      <c r="B183" s="178"/>
      <c r="C183" s="177" t="s">
        <v>103</v>
      </c>
      <c r="D183" s="177"/>
      <c r="E183" s="32">
        <v>24830.16</v>
      </c>
      <c r="F183" s="26">
        <f t="shared" si="32"/>
        <v>22665.590802</v>
      </c>
      <c r="G183" s="27">
        <v>37461</v>
      </c>
      <c r="H183" s="26">
        <f t="shared" si="33"/>
        <v>34195.337325</v>
      </c>
      <c r="I183" s="73">
        <v>38952</v>
      </c>
      <c r="J183" s="26">
        <f t="shared" si="34"/>
        <v>35556.3594</v>
      </c>
      <c r="K183" s="73">
        <v>25582</v>
      </c>
      <c r="L183" s="26">
        <f t="shared" si="35"/>
        <v>23351.88915</v>
      </c>
      <c r="M183" s="32">
        <f t="shared" si="36"/>
        <v>126825.16</v>
      </c>
      <c r="N183" s="116">
        <f t="shared" si="37"/>
        <v>115769.17667700001</v>
      </c>
    </row>
    <row r="184" spans="1:15" ht="35.25" customHeight="1">
      <c r="A184" s="142"/>
      <c r="B184" s="178"/>
      <c r="C184" s="177" t="s">
        <v>133</v>
      </c>
      <c r="D184" s="177"/>
      <c r="E184" s="32">
        <v>7830.16</v>
      </c>
      <c r="F184" s="26">
        <f t="shared" si="32"/>
        <v>7147.565802</v>
      </c>
      <c r="G184" s="27">
        <v>8461</v>
      </c>
      <c r="H184" s="26">
        <f t="shared" si="33"/>
        <v>7723.412325</v>
      </c>
      <c r="I184" s="32">
        <v>9491</v>
      </c>
      <c r="J184" s="26">
        <f t="shared" si="34"/>
        <v>8663.622075</v>
      </c>
      <c r="K184" s="32">
        <v>6452.67</v>
      </c>
      <c r="L184" s="26">
        <f t="shared" si="35"/>
        <v>5890.15849275</v>
      </c>
      <c r="M184" s="32">
        <f t="shared" si="36"/>
        <v>32234.83</v>
      </c>
      <c r="N184" s="116">
        <f t="shared" si="37"/>
        <v>29424.758694750002</v>
      </c>
      <c r="O184" s="74"/>
    </row>
    <row r="185" spans="1:15" ht="54" customHeight="1">
      <c r="A185" s="142"/>
      <c r="B185" s="178"/>
      <c r="C185" s="177" t="s">
        <v>104</v>
      </c>
      <c r="D185" s="177"/>
      <c r="E185" s="32">
        <v>22830.16</v>
      </c>
      <c r="F185" s="26">
        <f t="shared" si="32"/>
        <v>20839.940802</v>
      </c>
      <c r="G185" s="27">
        <v>24291.16</v>
      </c>
      <c r="H185" s="26">
        <f t="shared" si="33"/>
        <v>22173.578127</v>
      </c>
      <c r="I185" s="32">
        <v>24322.11</v>
      </c>
      <c r="J185" s="26">
        <f t="shared" si="34"/>
        <v>22201.83006075</v>
      </c>
      <c r="K185" s="32">
        <v>23582</v>
      </c>
      <c r="L185" s="26">
        <f t="shared" si="35"/>
        <v>21526.23915</v>
      </c>
      <c r="M185" s="32">
        <f t="shared" si="36"/>
        <v>95025.43</v>
      </c>
      <c r="N185" s="116">
        <f t="shared" si="37"/>
        <v>86741.58813975</v>
      </c>
      <c r="O185" s="74"/>
    </row>
    <row r="186" spans="1:15" ht="33" customHeight="1">
      <c r="A186" s="142"/>
      <c r="B186" s="178"/>
      <c r="C186" s="177" t="s">
        <v>61</v>
      </c>
      <c r="D186" s="177"/>
      <c r="E186" s="102">
        <v>20830.16</v>
      </c>
      <c r="F186" s="26">
        <f t="shared" si="32"/>
        <v>19014.290802</v>
      </c>
      <c r="G186" s="23">
        <v>26800</v>
      </c>
      <c r="H186" s="26">
        <f t="shared" si="33"/>
        <v>24463.71</v>
      </c>
      <c r="I186" s="32">
        <v>25491</v>
      </c>
      <c r="J186" s="26">
        <f t="shared" si="34"/>
        <v>23268.822075</v>
      </c>
      <c r="K186" s="102">
        <v>19830.16</v>
      </c>
      <c r="L186" s="26">
        <f t="shared" si="35"/>
        <v>18101.465802</v>
      </c>
      <c r="M186" s="32">
        <f t="shared" si="36"/>
        <v>92951.32</v>
      </c>
      <c r="N186" s="116">
        <f t="shared" si="37"/>
        <v>84848.28867899999</v>
      </c>
      <c r="O186" s="74"/>
    </row>
    <row r="187" spans="1:15" ht="39.75" customHeight="1">
      <c r="A187" s="142"/>
      <c r="B187" s="178"/>
      <c r="C187" s="177" t="s">
        <v>15</v>
      </c>
      <c r="D187" s="177"/>
      <c r="E187" s="32">
        <v>10830.16</v>
      </c>
      <c r="F187" s="26">
        <f t="shared" si="32"/>
        <v>9886.040802</v>
      </c>
      <c r="G187" s="32">
        <v>16461</v>
      </c>
      <c r="H187" s="26">
        <f t="shared" si="33"/>
        <v>15026.012325</v>
      </c>
      <c r="I187" s="32">
        <v>23391.95</v>
      </c>
      <c r="J187" s="26">
        <f t="shared" si="34"/>
        <v>21352.75675875</v>
      </c>
      <c r="K187" s="32">
        <v>10752</v>
      </c>
      <c r="L187" s="26">
        <f t="shared" si="35"/>
        <v>9814.6944</v>
      </c>
      <c r="M187" s="32">
        <f t="shared" si="36"/>
        <v>61435.11</v>
      </c>
      <c r="N187" s="116">
        <f t="shared" si="37"/>
        <v>56079.50428575</v>
      </c>
      <c r="O187" s="74"/>
    </row>
    <row r="188" spans="1:15" ht="31.5" customHeight="1">
      <c r="A188" s="142"/>
      <c r="B188" s="178"/>
      <c r="C188" s="177" t="s">
        <v>16</v>
      </c>
      <c r="D188" s="177"/>
      <c r="E188" s="23">
        <v>0</v>
      </c>
      <c r="F188" s="26">
        <f t="shared" si="32"/>
        <v>0</v>
      </c>
      <c r="G188" s="32">
        <v>0</v>
      </c>
      <c r="H188" s="26">
        <f t="shared" si="33"/>
        <v>0</v>
      </c>
      <c r="I188" s="32">
        <v>21800</v>
      </c>
      <c r="J188" s="26">
        <f t="shared" si="34"/>
        <v>19899.585</v>
      </c>
      <c r="K188" s="32">
        <v>20800</v>
      </c>
      <c r="L188" s="26">
        <f t="shared" si="35"/>
        <v>18986.76</v>
      </c>
      <c r="M188" s="32">
        <f t="shared" si="36"/>
        <v>42600</v>
      </c>
      <c r="N188" s="116">
        <f t="shared" si="37"/>
        <v>38886.345</v>
      </c>
      <c r="O188" s="74"/>
    </row>
    <row r="189" spans="1:15" ht="25.5" customHeight="1">
      <c r="A189" s="142"/>
      <c r="B189" s="109"/>
      <c r="C189" s="179" t="s">
        <v>162</v>
      </c>
      <c r="D189" s="179"/>
      <c r="E189" s="19">
        <v>5830.16</v>
      </c>
      <c r="F189" s="26">
        <f t="shared" si="32"/>
        <v>5321.9158019999995</v>
      </c>
      <c r="G189" s="58">
        <v>6461</v>
      </c>
      <c r="H189" s="26">
        <f t="shared" si="33"/>
        <v>5897.762325</v>
      </c>
      <c r="I189" s="58">
        <v>6491.95</v>
      </c>
      <c r="J189" s="26">
        <f t="shared" si="34"/>
        <v>5926.0142587499995</v>
      </c>
      <c r="K189" s="58">
        <v>5752.67</v>
      </c>
      <c r="L189" s="26">
        <f t="shared" si="35"/>
        <v>5251.18099275</v>
      </c>
      <c r="M189" s="32">
        <f t="shared" si="36"/>
        <v>24535.78</v>
      </c>
      <c r="N189" s="116">
        <f t="shared" si="37"/>
        <v>22396.8733785</v>
      </c>
      <c r="O189" s="74"/>
    </row>
    <row r="190" spans="1:14" s="1" customFormat="1" ht="23.25" customHeight="1" thickBot="1">
      <c r="A190" s="143"/>
      <c r="B190" s="144"/>
      <c r="C190" s="198" t="s">
        <v>10</v>
      </c>
      <c r="D190" s="198"/>
      <c r="E190" s="145">
        <f aca="true" t="shared" si="38" ref="E190:N190">SUM(E173:E189)</f>
        <v>634122.24</v>
      </c>
      <c r="F190" s="133">
        <f t="shared" si="38"/>
        <v>578842.6337279999</v>
      </c>
      <c r="G190" s="146">
        <f t="shared" si="38"/>
        <v>1041634.1200000001</v>
      </c>
      <c r="H190" s="122">
        <f t="shared" si="38"/>
        <v>950829.665589</v>
      </c>
      <c r="I190" s="145">
        <f t="shared" si="38"/>
        <v>1079886.13</v>
      </c>
      <c r="J190" s="122">
        <f t="shared" si="38"/>
        <v>985747.0566172497</v>
      </c>
      <c r="K190" s="145">
        <f t="shared" si="38"/>
        <v>740354.3200000001</v>
      </c>
      <c r="L190" s="122">
        <f t="shared" si="38"/>
        <v>675813.932154</v>
      </c>
      <c r="M190" s="146">
        <f t="shared" si="38"/>
        <v>3495996.81</v>
      </c>
      <c r="N190" s="147">
        <f t="shared" si="38"/>
        <v>3191233.2880882495</v>
      </c>
    </row>
    <row r="191" spans="1:17" ht="3.75" customHeight="1" thickBot="1">
      <c r="A191" s="72"/>
      <c r="B191" s="72"/>
      <c r="C191" s="72"/>
      <c r="D191" s="72"/>
      <c r="E191" s="75"/>
      <c r="F191" s="76"/>
      <c r="G191" s="72"/>
      <c r="H191" s="77"/>
      <c r="I191" s="75"/>
      <c r="J191" s="77"/>
      <c r="K191" s="75"/>
      <c r="L191" s="77"/>
      <c r="M191" s="72"/>
      <c r="N191" s="72"/>
      <c r="O191" s="72"/>
      <c r="P191" s="72"/>
      <c r="Q191" s="72"/>
    </row>
    <row r="192" spans="1:14" ht="15.75" thickBot="1">
      <c r="A192" s="148"/>
      <c r="B192" s="149" t="s">
        <v>17</v>
      </c>
      <c r="C192" s="150"/>
      <c r="D192" s="150"/>
      <c r="E192" s="151">
        <f>E190+E164+E152+E122+E116+E89+E53+E38</f>
        <v>1522259.56</v>
      </c>
      <c r="F192" s="152">
        <f>F190+F171+F164+F122+F89+F53+F38+F116+F152</f>
        <v>1376624.1929490801</v>
      </c>
      <c r="G192" s="153">
        <f>G190+G164+G152+G122+G116+G89+G53+G38</f>
        <v>5284856.16</v>
      </c>
      <c r="H192" s="154">
        <f>H190+H171+H164+H152+H122+H116+H89+H53+H38</f>
        <v>4822575.483252</v>
      </c>
      <c r="I192" s="155">
        <f>I190+I171+I164+I152+I122+I116+I89+I38</f>
        <v>3330887.27</v>
      </c>
      <c r="J192" s="156">
        <f>J190+J171+J164+J152+J122+J116+J89+J53+J38</f>
        <v>3040517.17223775</v>
      </c>
      <c r="K192" s="155">
        <f>K190+K152+K116+K89+K38</f>
        <v>1050780.57</v>
      </c>
      <c r="L192" s="156">
        <f>L190+L152+L116+L89+L38</f>
        <v>959178.77381025</v>
      </c>
      <c r="M192" s="153">
        <f>M190+M171+M164+M152+M122+M116+M89+M53+M38</f>
        <v>11188783.56</v>
      </c>
      <c r="N192" s="157">
        <f>F192+H192+J192+L192</f>
        <v>10198895.62224908</v>
      </c>
    </row>
    <row r="193" spans="1:14" ht="15" customHeight="1" thickBot="1">
      <c r="A193" s="148"/>
      <c r="B193" s="149" t="s">
        <v>161</v>
      </c>
      <c r="C193" s="150"/>
      <c r="D193" s="150"/>
      <c r="E193" s="151">
        <f aca="true" t="shared" si="39" ref="E193:N193">E192*0.07</f>
        <v>106558.16920000002</v>
      </c>
      <c r="F193" s="158">
        <f>F192*0.07</f>
        <v>96363.69350643562</v>
      </c>
      <c r="G193" s="159">
        <f t="shared" si="39"/>
        <v>369939.93120000005</v>
      </c>
      <c r="H193" s="154">
        <f>H192*0.07</f>
        <v>337580.28382764006</v>
      </c>
      <c r="I193" s="155">
        <f t="shared" si="39"/>
        <v>233162.10890000002</v>
      </c>
      <c r="J193" s="156">
        <f>J192*0.07</f>
        <v>212836.20205664253</v>
      </c>
      <c r="K193" s="155">
        <f t="shared" si="39"/>
        <v>73554.63990000001</v>
      </c>
      <c r="L193" s="156">
        <f>L192*0.07</f>
        <v>67142.5141667175</v>
      </c>
      <c r="M193" s="153">
        <f t="shared" si="39"/>
        <v>783214.8492</v>
      </c>
      <c r="N193" s="157">
        <f t="shared" si="39"/>
        <v>713922.6935574356</v>
      </c>
    </row>
    <row r="194" spans="1:14" ht="15.75" thickBot="1">
      <c r="A194" s="148"/>
      <c r="B194" s="149" t="s">
        <v>1</v>
      </c>
      <c r="C194" s="150"/>
      <c r="D194" s="150"/>
      <c r="E194" s="151">
        <f aca="true" t="shared" si="40" ref="E194:N194">SUM(E192:E193)</f>
        <v>1628817.7292000002</v>
      </c>
      <c r="F194" s="160">
        <f t="shared" si="40"/>
        <v>1472987.8864555159</v>
      </c>
      <c r="G194" s="159">
        <f t="shared" si="40"/>
        <v>5654796.091200001</v>
      </c>
      <c r="H194" s="161">
        <f t="shared" si="40"/>
        <v>5160155.76707964</v>
      </c>
      <c r="I194" s="155">
        <f t="shared" si="40"/>
        <v>3564049.3789</v>
      </c>
      <c r="J194" s="162">
        <f t="shared" si="40"/>
        <v>3253353.3742943928</v>
      </c>
      <c r="K194" s="155">
        <f t="shared" si="40"/>
        <v>1124335.2099000001</v>
      </c>
      <c r="L194" s="162">
        <f t="shared" si="40"/>
        <v>1026321.2879769675</v>
      </c>
      <c r="M194" s="153">
        <f t="shared" si="40"/>
        <v>11971998.409200002</v>
      </c>
      <c r="N194" s="163">
        <f t="shared" si="40"/>
        <v>10912818.315806516</v>
      </c>
    </row>
    <row r="195" spans="7:8" ht="15">
      <c r="G195" s="166"/>
      <c r="H195" s="166"/>
    </row>
    <row r="196" spans="1:14" s="110" customFormat="1" ht="15">
      <c r="A196" s="1"/>
      <c r="B196" s="166" t="s">
        <v>146</v>
      </c>
      <c r="C196" s="166"/>
      <c r="D196" s="166"/>
      <c r="E196" s="166"/>
      <c r="F196" s="166"/>
      <c r="G196" s="166"/>
      <c r="H196" s="31"/>
      <c r="I196" s="44"/>
      <c r="J196" s="45"/>
      <c r="K196" s="44"/>
      <c r="L196" s="45"/>
      <c r="M196" s="1"/>
      <c r="N196" s="1"/>
    </row>
    <row r="197" spans="2:13" ht="15" customHeight="1">
      <c r="B197" s="166" t="s">
        <v>160</v>
      </c>
      <c r="C197" s="166"/>
      <c r="D197" s="166"/>
      <c r="E197" s="166"/>
      <c r="F197" s="166"/>
      <c r="G197" s="166"/>
      <c r="M197" s="27"/>
    </row>
    <row r="198" spans="2:7" ht="15">
      <c r="B198" s="165" t="s">
        <v>224</v>
      </c>
      <c r="C198" s="165"/>
      <c r="D198" s="165"/>
      <c r="E198" s="165"/>
      <c r="F198" s="165"/>
      <c r="G198" s="165"/>
    </row>
    <row r="199" ht="15">
      <c r="N199" s="79"/>
    </row>
    <row r="201" spans="6:14" ht="15">
      <c r="F201" s="114"/>
      <c r="G201" s="114"/>
      <c r="M201" s="26"/>
      <c r="N201" s="79"/>
    </row>
    <row r="202" spans="5:7" ht="15">
      <c r="E202" s="32"/>
      <c r="G202" s="27"/>
    </row>
    <row r="203" spans="9:14" ht="17.25">
      <c r="I203" s="164"/>
      <c r="N203" s="26"/>
    </row>
    <row r="204" ht="17.25">
      <c r="I204" s="164"/>
    </row>
    <row r="209" ht="15">
      <c r="E209" s="94"/>
    </row>
    <row r="212" spans="5:7" ht="15">
      <c r="E212" s="26"/>
      <c r="G212" s="26"/>
    </row>
  </sheetData>
  <sheetProtection/>
  <mergeCells count="228">
    <mergeCell ref="B119:B120"/>
    <mergeCell ref="C158:D158"/>
    <mergeCell ref="C88:D88"/>
    <mergeCell ref="B197:G197"/>
    <mergeCell ref="C186:D186"/>
    <mergeCell ref="C187:D187"/>
    <mergeCell ref="C188:D188"/>
    <mergeCell ref="C189:D189"/>
    <mergeCell ref="C190:D190"/>
    <mergeCell ref="B196:G196"/>
    <mergeCell ref="C181:D181"/>
    <mergeCell ref="B182:B188"/>
    <mergeCell ref="C182:D182"/>
    <mergeCell ref="C183:D183"/>
    <mergeCell ref="C184:D184"/>
    <mergeCell ref="C185:D185"/>
    <mergeCell ref="B172:M172"/>
    <mergeCell ref="B173:B181"/>
    <mergeCell ref="C173:D173"/>
    <mergeCell ref="C174:D174"/>
    <mergeCell ref="C175:D175"/>
    <mergeCell ref="C176:D176"/>
    <mergeCell ref="C177:D177"/>
    <mergeCell ref="C178:D178"/>
    <mergeCell ref="C179:D179"/>
    <mergeCell ref="C180:D180"/>
    <mergeCell ref="B164:D164"/>
    <mergeCell ref="A165:A169"/>
    <mergeCell ref="B165:M165"/>
    <mergeCell ref="B166:B170"/>
    <mergeCell ref="C166:D166"/>
    <mergeCell ref="C167:D167"/>
    <mergeCell ref="C168:D168"/>
    <mergeCell ref="C169:D169"/>
    <mergeCell ref="C170:D170"/>
    <mergeCell ref="B159:B160"/>
    <mergeCell ref="C159:D159"/>
    <mergeCell ref="C160:D160"/>
    <mergeCell ref="C161:D161"/>
    <mergeCell ref="C162:D162"/>
    <mergeCell ref="C163:D163"/>
    <mergeCell ref="C149:D149"/>
    <mergeCell ref="C150:D150"/>
    <mergeCell ref="C151:D151"/>
    <mergeCell ref="B152:D152"/>
    <mergeCell ref="A153:A160"/>
    <mergeCell ref="B153:M153"/>
    <mergeCell ref="B155:K155"/>
    <mergeCell ref="B156:B157"/>
    <mergeCell ref="C156:D156"/>
    <mergeCell ref="C157:D157"/>
    <mergeCell ref="B141:B144"/>
    <mergeCell ref="C141:D141"/>
    <mergeCell ref="C142:D142"/>
    <mergeCell ref="C143:D143"/>
    <mergeCell ref="C144:D144"/>
    <mergeCell ref="B145:B151"/>
    <mergeCell ref="C145:D145"/>
    <mergeCell ref="C146:D146"/>
    <mergeCell ref="C147:D147"/>
    <mergeCell ref="C148:D148"/>
    <mergeCell ref="C134:D134"/>
    <mergeCell ref="C135:D135"/>
    <mergeCell ref="B136:B140"/>
    <mergeCell ref="C136:D136"/>
    <mergeCell ref="C137:D137"/>
    <mergeCell ref="C138:D138"/>
    <mergeCell ref="C139:D139"/>
    <mergeCell ref="C140:D140"/>
    <mergeCell ref="C128:D128"/>
    <mergeCell ref="C129:D129"/>
    <mergeCell ref="C130:D130"/>
    <mergeCell ref="C131:D131"/>
    <mergeCell ref="C132:D132"/>
    <mergeCell ref="C133:D133"/>
    <mergeCell ref="C120:D120"/>
    <mergeCell ref="C121:D121"/>
    <mergeCell ref="B122:D122"/>
    <mergeCell ref="A123:A126"/>
    <mergeCell ref="B123:M123"/>
    <mergeCell ref="B124:B134"/>
    <mergeCell ref="C124:D124"/>
    <mergeCell ref="C125:D125"/>
    <mergeCell ref="C126:D126"/>
    <mergeCell ref="C127:D127"/>
    <mergeCell ref="B114:B115"/>
    <mergeCell ref="C114:D114"/>
    <mergeCell ref="C115:D115"/>
    <mergeCell ref="B116:D116"/>
    <mergeCell ref="A117:A118"/>
    <mergeCell ref="B117:M117"/>
    <mergeCell ref="C118:D118"/>
    <mergeCell ref="C119:D119"/>
    <mergeCell ref="C108:D108"/>
    <mergeCell ref="C109:D109"/>
    <mergeCell ref="C110:D110"/>
    <mergeCell ref="C111:D111"/>
    <mergeCell ref="C112:D112"/>
    <mergeCell ref="C113:D113"/>
    <mergeCell ref="B100:B103"/>
    <mergeCell ref="C100:D100"/>
    <mergeCell ref="C101:D101"/>
    <mergeCell ref="C102:D102"/>
    <mergeCell ref="C103:D103"/>
    <mergeCell ref="B104:B108"/>
    <mergeCell ref="C104:D104"/>
    <mergeCell ref="C105:D105"/>
    <mergeCell ref="C106:D106"/>
    <mergeCell ref="C107:D107"/>
    <mergeCell ref="B95:B98"/>
    <mergeCell ref="C95:D95"/>
    <mergeCell ref="C96:D96"/>
    <mergeCell ref="C97:D97"/>
    <mergeCell ref="C98:D98"/>
    <mergeCell ref="C99:D99"/>
    <mergeCell ref="C86:D86"/>
    <mergeCell ref="C87:D87"/>
    <mergeCell ref="B89:D89"/>
    <mergeCell ref="A90:A116"/>
    <mergeCell ref="B90:M90"/>
    <mergeCell ref="B91:B93"/>
    <mergeCell ref="C91:D91"/>
    <mergeCell ref="C92:D92"/>
    <mergeCell ref="C93:D93"/>
    <mergeCell ref="C94:D94"/>
    <mergeCell ref="C79:D79"/>
    <mergeCell ref="C80:D80"/>
    <mergeCell ref="C81:D81"/>
    <mergeCell ref="B82:B85"/>
    <mergeCell ref="C82:D82"/>
    <mergeCell ref="C83:D83"/>
    <mergeCell ref="C84:D84"/>
    <mergeCell ref="C85:D85"/>
    <mergeCell ref="C70:D70"/>
    <mergeCell ref="C71:D71"/>
    <mergeCell ref="C72:D72"/>
    <mergeCell ref="C73:D73"/>
    <mergeCell ref="B74:B78"/>
    <mergeCell ref="C74:D74"/>
    <mergeCell ref="C75:D75"/>
    <mergeCell ref="C76:D76"/>
    <mergeCell ref="C77:D77"/>
    <mergeCell ref="C78:D78"/>
    <mergeCell ref="C64:D64"/>
    <mergeCell ref="C65:D65"/>
    <mergeCell ref="C66:D66"/>
    <mergeCell ref="C67:D67"/>
    <mergeCell ref="C68:D68"/>
    <mergeCell ref="C69:D69"/>
    <mergeCell ref="B59:B63"/>
    <mergeCell ref="C59:D59"/>
    <mergeCell ref="C60:D60"/>
    <mergeCell ref="C61:D61"/>
    <mergeCell ref="C62:D62"/>
    <mergeCell ref="C63:D63"/>
    <mergeCell ref="B51:M51"/>
    <mergeCell ref="C52:D52"/>
    <mergeCell ref="B53:D53"/>
    <mergeCell ref="A54:A89"/>
    <mergeCell ref="B54:M54"/>
    <mergeCell ref="B55:B58"/>
    <mergeCell ref="C55:D55"/>
    <mergeCell ref="C56:D56"/>
    <mergeCell ref="C57:D57"/>
    <mergeCell ref="C58:D58"/>
    <mergeCell ref="A46:A50"/>
    <mergeCell ref="B46:M46"/>
    <mergeCell ref="C47:D47"/>
    <mergeCell ref="B48:B49"/>
    <mergeCell ref="C48:D48"/>
    <mergeCell ref="C49:D49"/>
    <mergeCell ref="C50:D50"/>
    <mergeCell ref="B38:D38"/>
    <mergeCell ref="A39:A45"/>
    <mergeCell ref="B39:M39"/>
    <mergeCell ref="C40:D40"/>
    <mergeCell ref="B41:M41"/>
    <mergeCell ref="C42:D42"/>
    <mergeCell ref="B43:M43"/>
    <mergeCell ref="C44:D44"/>
    <mergeCell ref="B45:D45"/>
    <mergeCell ref="B31:B34"/>
    <mergeCell ref="C31:D31"/>
    <mergeCell ref="C32:D32"/>
    <mergeCell ref="C33:D33"/>
    <mergeCell ref="C34:D34"/>
    <mergeCell ref="A35:A38"/>
    <mergeCell ref="B35:B36"/>
    <mergeCell ref="C35:D35"/>
    <mergeCell ref="C36:D36"/>
    <mergeCell ref="C37:D37"/>
    <mergeCell ref="C25:D25"/>
    <mergeCell ref="B26:B30"/>
    <mergeCell ref="C26:D26"/>
    <mergeCell ref="C27:D27"/>
    <mergeCell ref="C28:D28"/>
    <mergeCell ref="C29:D29"/>
    <mergeCell ref="C30:D30"/>
    <mergeCell ref="C16:D16"/>
    <mergeCell ref="C17:D17"/>
    <mergeCell ref="C18:D18"/>
    <mergeCell ref="C19:D19"/>
    <mergeCell ref="C20:D20"/>
    <mergeCell ref="B21:B25"/>
    <mergeCell ref="C21:D21"/>
    <mergeCell ref="C22:D22"/>
    <mergeCell ref="C23:D23"/>
    <mergeCell ref="C24:D24"/>
    <mergeCell ref="C7:D7"/>
    <mergeCell ref="C8:D8"/>
    <mergeCell ref="C9:D9"/>
    <mergeCell ref="C10:D10"/>
    <mergeCell ref="B11:B15"/>
    <mergeCell ref="C11:D11"/>
    <mergeCell ref="C12:D12"/>
    <mergeCell ref="C13:D13"/>
    <mergeCell ref="C14:D14"/>
    <mergeCell ref="C15:D15"/>
    <mergeCell ref="G195:H195"/>
    <mergeCell ref="A1:M1"/>
    <mergeCell ref="A2:M2"/>
    <mergeCell ref="A4:A5"/>
    <mergeCell ref="B4:B5"/>
    <mergeCell ref="C4:D5"/>
    <mergeCell ref="M4:M5"/>
    <mergeCell ref="A6:A31"/>
    <mergeCell ref="B6:M6"/>
    <mergeCell ref="B7:B10"/>
  </mergeCells>
  <printOptions/>
  <pageMargins left="0.25" right="0.25" top="0.75" bottom="0.75" header="0.3" footer="0.3"/>
  <pageSetup fitToHeight="0"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Godinho</dc:creator>
  <cp:keywords/>
  <dc:description/>
  <cp:lastModifiedBy>GeorgeB</cp:lastModifiedBy>
  <cp:lastPrinted>2015-08-20T07:55:14Z</cp:lastPrinted>
  <dcterms:created xsi:type="dcterms:W3CDTF">2009-05-28T03:33:46Z</dcterms:created>
  <dcterms:modified xsi:type="dcterms:W3CDTF">2015-08-21T10:19:51Z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1440;#LBR|bd33ebad-7062-4ba8-ae3d-b5862288db35;#1109;#Budget|1c1fa43a-cb36-4844-8715-9a4cc93e1ac9;#1;#English|7f98b732-4b5b-4b70-ba90-a0eff09b5d2d;#763;#Draft|121d40a5-e62e-4d42-82e4-d6d12003de0a</vt:lpwstr>
  </property>
  <property fmtid="{D5CDD505-2E9C-101B-9397-08002B2CF9AE}" pid="6" name="UN Languag">
    <vt:lpwstr>1;#English|7f98b732-4b5b-4b70-ba90-a0eff09b5d2d</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Atlas_x0020_Document_x0020_Ty">
    <vt:lpwstr>287;#Budget|fc549c7a-78dd-43bd-a1be-cfb989f8b34d</vt:lpwstr>
  </property>
  <property fmtid="{D5CDD505-2E9C-101B-9397-08002B2CF9AE}" pid="10" name="UNDPFocusAreasTaxHTFiel">
    <vt:lpwstr/>
  </property>
  <property fmtid="{D5CDD505-2E9C-101B-9397-08002B2CF9AE}" pid="11" name="gc6531b704974d528487414686b72f">
    <vt:lpwstr>LBR|bd33ebad-7062-4ba8-ae3d-b5862288db35</vt:lpwstr>
  </property>
  <property fmtid="{D5CDD505-2E9C-101B-9397-08002B2CF9AE}" pid="12" name="Operating Uni">
    <vt:lpwstr>1440;#LBR|bd33ebad-7062-4ba8-ae3d-b5862288db35</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Budget|1c1fa43a-cb36-4844-8715-9a4cc93e1ac9</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2016-01-15T09:00:00Z</vt:lpwstr>
  </property>
  <property fmtid="{D5CDD505-2E9C-101B-9397-08002B2CF9AE}" pid="29" name="UNDPCountryTaxHTFiel">
    <vt:lpwstr/>
  </property>
  <property fmtid="{D5CDD505-2E9C-101B-9397-08002B2CF9AE}" pid="30" name="_dlc_Doc">
    <vt:lpwstr>ATLASPDC-4-44182</vt:lpwstr>
  </property>
  <property fmtid="{D5CDD505-2E9C-101B-9397-08002B2CF9AE}" pid="31" name="_dlc_DocIdItemGu">
    <vt:lpwstr>8c88356c-8b25-4817-8d9c-7c3a9f02555a</vt:lpwstr>
  </property>
  <property fmtid="{D5CDD505-2E9C-101B-9397-08002B2CF9AE}" pid="32" name="_dlc_DocIdU">
    <vt:lpwstr>https://info.undp.org/docs/pdc/_layouts/DocIdRedir.aspx?ID=ATLASPDC-4-44182, ATLASPDC-4-44182</vt:lpwstr>
  </property>
  <property fmtid="{D5CDD505-2E9C-101B-9397-08002B2CF9AE}" pid="33" name="UndpDocStat">
    <vt:lpwstr>Draft</vt:lpwstr>
  </property>
  <property fmtid="{D5CDD505-2E9C-101B-9397-08002B2CF9AE}" pid="34" name="Atlas Document Ty">
    <vt:lpwstr>1109;#Budget|1c1fa43a-cb36-4844-8715-9a4cc93e1ac9</vt:lpwstr>
  </property>
  <property fmtid="{D5CDD505-2E9C-101B-9397-08002B2CF9AE}" pid="35" name="UndpOUCo">
    <vt:lpwstr/>
  </property>
  <property fmtid="{D5CDD505-2E9C-101B-9397-08002B2CF9AE}" pid="36" name="Outcom">
    <vt:lpwstr/>
  </property>
  <property fmtid="{D5CDD505-2E9C-101B-9397-08002B2CF9AE}" pid="37" name="UndpProject">
    <vt:lpwstr>00090207</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Abdul Riza</vt:lpwstr>
  </property>
  <property fmtid="{D5CDD505-2E9C-101B-9397-08002B2CF9AE}" pid="48" name="display_urn:schemas-microsoft-com:office:office#Auth">
    <vt:lpwstr>Abdul Riza</vt:lpwstr>
  </property>
</Properties>
</file>